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jee0003\OneDrive - Monash University\CMT\"/>
    </mc:Choice>
  </mc:AlternateContent>
  <xr:revisionPtr revIDLastSave="1" documentId="113_{D46DA06A-C6BC-4529-95C2-B50FF7435342}" xr6:coauthVersionLast="36" xr6:coauthVersionMax="36" xr10:uidLastSave="{D1026653-2533-4E36-91CB-E3609455B913}"/>
  <workbookProtection workbookAlgorithmName="SHA-512" workbookHashValue="uhdayKxYsXpgOWzLA+57nNTTr6zaw6MFrmCMqwLhyswKXyUOl/On2BC6qJj70qlKFEry64YqlIn2ywydjN9LMA==" workbookSaltValue="j0zPtLaYTX7JWNKePf3txg==" workbookSpinCount="100000" lockStructure="1"/>
  <bookViews>
    <workbookView xWindow="0" yWindow="0" windowWidth="9660" windowHeight="7580" xr2:uid="{00000000-000D-0000-FFFF-FFFF00000000}"/>
  </bookViews>
  <sheets>
    <sheet name="Read me first" sheetId="5" r:id="rId1"/>
    <sheet name="Course Map" sheetId="1" r:id="rId2"/>
    <sheet name="Credit (Advanced Standing)" sheetId="2" r:id="rId3"/>
    <sheet name="Lists" sheetId="4" state="hidden" r:id="rId4"/>
    <sheet name="2025" sheetId="3" state="hidden" r:id="rId5"/>
    <sheet name="2024" sheetId="6" state="hidden" r:id="rId6"/>
    <sheet name="2023" sheetId="7" state="hidden" r:id="rId7"/>
    <sheet name="2019-2022" sheetId="8" state="hidden" r:id="rId8"/>
    <sheet name="CC" sheetId="9" state="hidden" r:id="rId9"/>
  </sheets>
  <externalReferences>
    <externalReference r:id="rId10"/>
    <externalReference r:id="rId11"/>
  </externalReferences>
  <definedNames>
    <definedName name="_xlnm._FilterDatabase" localSheetId="7" hidden="1">'2019-2022'!$A$1:$AY$230</definedName>
    <definedName name="_xlnm._FilterDatabase" localSheetId="6" hidden="1">'2023'!$A$1:$AY$230</definedName>
    <definedName name="_xlnm._FilterDatabase" localSheetId="5" hidden="1">'2024'!$A$1:$AY$230</definedName>
    <definedName name="_xlnm._FilterDatabase" localSheetId="4" hidden="1">'2025'!$A$1:$AY$230</definedName>
    <definedName name="_xlnm._FilterDatabase" localSheetId="1" hidden="1">'Course Map'!$E$19:$J$19</definedName>
  </definedNames>
  <calcPr calcId="191029"/>
</workbook>
</file>

<file path=xl/calcChain.xml><?xml version="1.0" encoding="utf-8"?>
<calcChain xmlns="http://schemas.openxmlformats.org/spreadsheetml/2006/main">
  <c r="AP47" i="9" l="1"/>
  <c r="AO47" i="9"/>
  <c r="AN47" i="9"/>
  <c r="AM47" i="9"/>
  <c r="AL47" i="9"/>
  <c r="AK47" i="9"/>
  <c r="AJ47" i="9"/>
  <c r="AI47" i="9"/>
  <c r="AH47" i="9"/>
  <c r="AG47" i="9"/>
  <c r="AF47" i="9"/>
  <c r="AE47" i="9"/>
  <c r="AD47" i="9"/>
  <c r="AC47" i="9"/>
  <c r="AB47" i="9"/>
  <c r="AA47" i="9"/>
  <c r="Z47" i="9"/>
  <c r="Y47" i="9"/>
  <c r="X47" i="9"/>
  <c r="W47" i="9"/>
  <c r="V47" i="9"/>
  <c r="U47" i="9"/>
  <c r="T47" i="9"/>
  <c r="S47" i="9"/>
  <c r="R47" i="9"/>
  <c r="Q47" i="9"/>
  <c r="P47" i="9"/>
  <c r="O47" i="9"/>
  <c r="N47" i="9"/>
  <c r="M47" i="9"/>
  <c r="L47" i="9"/>
  <c r="K47" i="9"/>
  <c r="J47" i="9"/>
  <c r="I47" i="9"/>
  <c r="H47" i="9"/>
  <c r="G47" i="9"/>
  <c r="F47" i="9"/>
  <c r="E47" i="9"/>
  <c r="M44" i="9"/>
  <c r="L44" i="9"/>
  <c r="K44" i="9"/>
  <c r="J44" i="9"/>
  <c r="I44" i="9"/>
  <c r="H44" i="9"/>
  <c r="G44" i="9"/>
  <c r="F44" i="9"/>
  <c r="E44" i="9"/>
  <c r="P41" i="9"/>
  <c r="O41" i="9"/>
  <c r="N41" i="9"/>
  <c r="M41" i="9"/>
  <c r="L41" i="9"/>
  <c r="K41" i="9"/>
  <c r="J41" i="9"/>
  <c r="I41" i="9"/>
  <c r="H41" i="9"/>
  <c r="G41" i="9"/>
  <c r="F41" i="9"/>
  <c r="M38" i="9"/>
  <c r="L38" i="9"/>
  <c r="K38" i="9"/>
  <c r="J38" i="9"/>
  <c r="I38" i="9"/>
  <c r="H38" i="9"/>
  <c r="G38" i="9"/>
  <c r="F38" i="9"/>
  <c r="S35" i="9"/>
  <c r="R35" i="9"/>
  <c r="Q35" i="9"/>
  <c r="P35" i="9"/>
  <c r="O35" i="9"/>
  <c r="N35" i="9"/>
  <c r="M35" i="9"/>
  <c r="L35" i="9"/>
  <c r="K35" i="9"/>
  <c r="J35" i="9"/>
  <c r="I35" i="9"/>
  <c r="H35" i="9"/>
  <c r="G35" i="9"/>
  <c r="F35" i="9"/>
  <c r="X32" i="9"/>
  <c r="W32" i="9"/>
  <c r="V32" i="9"/>
  <c r="U32" i="9"/>
  <c r="T32" i="9"/>
  <c r="S32" i="9"/>
  <c r="R32" i="9"/>
  <c r="Q32" i="9"/>
  <c r="P32" i="9"/>
  <c r="O32" i="9"/>
  <c r="N32" i="9"/>
  <c r="M32" i="9"/>
  <c r="L32" i="9"/>
  <c r="K32" i="9"/>
  <c r="J32" i="9"/>
  <c r="I32" i="9"/>
  <c r="H32" i="9"/>
  <c r="G32" i="9"/>
  <c r="F32" i="9"/>
  <c r="T29" i="9"/>
  <c r="S29" i="9"/>
  <c r="R29" i="9"/>
  <c r="Q29" i="9"/>
  <c r="P29" i="9"/>
  <c r="O29" i="9"/>
  <c r="N29" i="9"/>
  <c r="M29" i="9"/>
  <c r="L29" i="9"/>
  <c r="K29" i="9"/>
  <c r="J29" i="9"/>
  <c r="I29" i="9"/>
  <c r="H29" i="9"/>
  <c r="G29" i="9"/>
  <c r="F29" i="9"/>
  <c r="S26" i="9"/>
  <c r="R26" i="9"/>
  <c r="Q26" i="9"/>
  <c r="P26" i="9"/>
  <c r="O26" i="9"/>
  <c r="N26" i="9"/>
  <c r="M26" i="9"/>
  <c r="L26" i="9"/>
  <c r="K26" i="9"/>
  <c r="J26" i="9"/>
  <c r="I26" i="9"/>
  <c r="H26" i="9"/>
  <c r="G26" i="9"/>
  <c r="F26" i="9"/>
  <c r="W23" i="9"/>
  <c r="V23" i="9"/>
  <c r="U23" i="9"/>
  <c r="T23" i="9"/>
  <c r="S23" i="9"/>
  <c r="R23" i="9"/>
  <c r="Q23" i="9"/>
  <c r="P23" i="9"/>
  <c r="O23" i="9"/>
  <c r="N23" i="9"/>
  <c r="M23" i="9"/>
  <c r="L23" i="9"/>
  <c r="K23" i="9"/>
  <c r="J23" i="9"/>
  <c r="I23" i="9"/>
  <c r="H23" i="9"/>
  <c r="G23" i="9"/>
  <c r="F23" i="9"/>
  <c r="S20" i="9"/>
  <c r="R20" i="9"/>
  <c r="Q20" i="9"/>
  <c r="P20" i="9"/>
  <c r="O20" i="9"/>
  <c r="N20" i="9"/>
  <c r="M20" i="9"/>
  <c r="L20" i="9"/>
  <c r="K20" i="9"/>
  <c r="J20" i="9"/>
  <c r="I20" i="9"/>
  <c r="H20" i="9"/>
  <c r="G20" i="9"/>
  <c r="F20" i="9"/>
  <c r="X17" i="9"/>
  <c r="W17" i="9"/>
  <c r="V17" i="9"/>
  <c r="U17" i="9"/>
  <c r="T17" i="9"/>
  <c r="S17" i="9"/>
  <c r="R17" i="9"/>
  <c r="Q17" i="9"/>
  <c r="P17" i="9"/>
  <c r="O17" i="9"/>
  <c r="N17" i="9"/>
  <c r="M17" i="9"/>
  <c r="L17" i="9"/>
  <c r="K17" i="9"/>
  <c r="J17" i="9"/>
  <c r="I17" i="9"/>
  <c r="H17" i="9"/>
  <c r="G17" i="9"/>
  <c r="F17" i="9"/>
  <c r="AA14" i="9"/>
  <c r="Z14" i="9"/>
  <c r="Y14" i="9"/>
  <c r="X14" i="9"/>
  <c r="W14" i="9"/>
  <c r="V14" i="9"/>
  <c r="U14" i="9"/>
  <c r="T14" i="9"/>
  <c r="S14" i="9"/>
  <c r="R14" i="9"/>
  <c r="Q14" i="9"/>
  <c r="P14" i="9"/>
  <c r="O14" i="9"/>
  <c r="N14" i="9"/>
  <c r="M14" i="9"/>
  <c r="L14" i="9"/>
  <c r="K14" i="9"/>
  <c r="J14" i="9"/>
  <c r="I14" i="9"/>
  <c r="H14" i="9"/>
  <c r="G14" i="9"/>
  <c r="F14" i="9"/>
  <c r="N11" i="9"/>
  <c r="M11" i="9"/>
  <c r="L11" i="9"/>
  <c r="K11" i="9"/>
  <c r="J11" i="9"/>
  <c r="I11" i="9"/>
  <c r="H11" i="9"/>
  <c r="G11" i="9"/>
  <c r="F11" i="9"/>
  <c r="X8" i="9"/>
  <c r="W8" i="9"/>
  <c r="V8" i="9"/>
  <c r="U8" i="9"/>
  <c r="T8" i="9"/>
  <c r="S8" i="9"/>
  <c r="R8" i="9"/>
  <c r="Q8" i="9"/>
  <c r="P8" i="9"/>
  <c r="O8" i="9"/>
  <c r="N8" i="9"/>
  <c r="M8" i="9"/>
  <c r="L8" i="9"/>
  <c r="K8" i="9"/>
  <c r="J8" i="9"/>
  <c r="I8" i="9"/>
  <c r="H8" i="9"/>
  <c r="G8" i="9"/>
  <c r="F8" i="9"/>
  <c r="M5" i="9"/>
  <c r="L5" i="9"/>
  <c r="K5" i="9"/>
  <c r="J5" i="9"/>
  <c r="I5" i="9"/>
  <c r="H5" i="9"/>
  <c r="G5" i="9"/>
  <c r="F5" i="9"/>
  <c r="E5" i="9"/>
  <c r="T2" i="9"/>
  <c r="S2" i="9"/>
  <c r="R2" i="9"/>
  <c r="Q2" i="9"/>
  <c r="P2" i="9"/>
  <c r="O2" i="9"/>
  <c r="N2" i="9"/>
  <c r="M2" i="9"/>
  <c r="L2" i="9"/>
  <c r="K2" i="9"/>
  <c r="J2" i="9"/>
  <c r="I2" i="9"/>
  <c r="H2" i="9"/>
  <c r="G2" i="9"/>
  <c r="F2" i="9"/>
  <c r="E2" i="9"/>
  <c r="C20" i="1" l="1"/>
  <c r="C50" i="1" l="1"/>
  <c r="C48" i="1"/>
  <c r="C46" i="1"/>
  <c r="C44" i="1"/>
  <c r="C42" i="1"/>
  <c r="C40" i="1"/>
  <c r="C38" i="1"/>
  <c r="C36" i="1"/>
  <c r="C34" i="1"/>
  <c r="C32" i="1"/>
  <c r="C30" i="1"/>
  <c r="C28" i="1"/>
  <c r="C26" i="1"/>
  <c r="C24" i="1"/>
  <c r="C22" i="1"/>
  <c r="F9" i="1"/>
  <c r="F11" i="1"/>
  <c r="F10" i="1"/>
  <c r="C47" i="9" l="1"/>
  <c r="C44" i="9"/>
  <c r="C41" i="9"/>
  <c r="C38" i="9"/>
  <c r="C35" i="9"/>
  <c r="C32" i="9"/>
  <c r="C29" i="9"/>
  <c r="C26" i="9"/>
  <c r="C23" i="9"/>
  <c r="C20" i="9"/>
  <c r="C17" i="9"/>
  <c r="D17" i="9" s="1"/>
  <c r="C14" i="9"/>
  <c r="C11" i="9"/>
  <c r="C8" i="9"/>
  <c r="C5" i="9"/>
  <c r="C2" i="9"/>
  <c r="H23" i="1"/>
  <c r="C53" i="9" l="1"/>
  <c r="D47" i="9"/>
  <c r="E67" i="1" s="1"/>
  <c r="B47" i="9"/>
  <c r="D44" i="9"/>
  <c r="AA50" i="9" s="1"/>
  <c r="B44" i="9"/>
  <c r="D41" i="9"/>
  <c r="N50" i="9" s="1"/>
  <c r="E41" i="9"/>
  <c r="B41" i="9"/>
  <c r="B38" i="9"/>
  <c r="B35" i="9"/>
  <c r="B32" i="9"/>
  <c r="D29" i="9"/>
  <c r="J50" i="9" s="1"/>
  <c r="E29" i="9"/>
  <c r="B29" i="9"/>
  <c r="B26" i="9"/>
  <c r="B23" i="9"/>
  <c r="E20" i="9"/>
  <c r="B20" i="9"/>
  <c r="E17" i="9"/>
  <c r="B17" i="9"/>
  <c r="B14" i="9"/>
  <c r="E11" i="9"/>
  <c r="B11" i="9"/>
  <c r="B8" i="9"/>
  <c r="B5" i="9"/>
  <c r="B2" i="9"/>
  <c r="Z50" i="9" l="1"/>
  <c r="E8" i="9"/>
  <c r="F50" i="9"/>
  <c r="R50" i="9" s="1"/>
  <c r="E14" i="9"/>
  <c r="E38" i="9"/>
  <c r="E26" i="9"/>
  <c r="D11" i="9"/>
  <c r="D50" i="9" s="1"/>
  <c r="E32" i="9"/>
  <c r="D23" i="9"/>
  <c r="H50" i="9" s="1"/>
  <c r="E35" i="9"/>
  <c r="D14" i="9"/>
  <c r="E50" i="9" s="1"/>
  <c r="E23" i="9"/>
  <c r="D35" i="9"/>
  <c r="L50" i="9" s="1"/>
  <c r="V50" i="9"/>
  <c r="D20" i="9"/>
  <c r="G50" i="9" s="1"/>
  <c r="S50" i="9" s="1"/>
  <c r="D26" i="9"/>
  <c r="I50" i="9" s="1"/>
  <c r="D8" i="9"/>
  <c r="D32" i="9"/>
  <c r="K50" i="9" s="1"/>
  <c r="D38" i="9"/>
  <c r="M50" i="9" s="1"/>
  <c r="I38" i="2"/>
  <c r="I37" i="2"/>
  <c r="I36" i="2"/>
  <c r="I35" i="2"/>
  <c r="I34" i="2"/>
  <c r="I33" i="2"/>
  <c r="I32" i="2"/>
  <c r="I31" i="2"/>
  <c r="I30" i="2"/>
  <c r="I29" i="2"/>
  <c r="H38" i="2"/>
  <c r="G38" i="2"/>
  <c r="F38" i="2"/>
  <c r="E38" i="2"/>
  <c r="D38" i="2"/>
  <c r="H37" i="2"/>
  <c r="G37" i="2"/>
  <c r="F37" i="2"/>
  <c r="E37" i="2"/>
  <c r="D37" i="2"/>
  <c r="H36" i="2"/>
  <c r="G36" i="2"/>
  <c r="F36" i="2"/>
  <c r="E36" i="2"/>
  <c r="D36" i="2"/>
  <c r="H35" i="2"/>
  <c r="G35" i="2"/>
  <c r="F35" i="2"/>
  <c r="E35" i="2"/>
  <c r="D35" i="2"/>
  <c r="H34" i="2"/>
  <c r="G34" i="2"/>
  <c r="F34" i="2"/>
  <c r="E34" i="2"/>
  <c r="D34" i="2"/>
  <c r="H33" i="2"/>
  <c r="G33" i="2"/>
  <c r="F33" i="2"/>
  <c r="E33" i="2"/>
  <c r="D33" i="2"/>
  <c r="H32" i="2"/>
  <c r="G32" i="2"/>
  <c r="F32" i="2"/>
  <c r="E32" i="2"/>
  <c r="D32" i="2"/>
  <c r="H31" i="2"/>
  <c r="G31" i="2"/>
  <c r="F31" i="2"/>
  <c r="E31" i="2"/>
  <c r="D31" i="2"/>
  <c r="H30" i="2"/>
  <c r="G30" i="2"/>
  <c r="F30" i="2"/>
  <c r="E30" i="2"/>
  <c r="D30" i="2"/>
  <c r="H29" i="2"/>
  <c r="G29" i="2"/>
  <c r="F29" i="2"/>
  <c r="E29" i="2"/>
  <c r="D29" i="2"/>
  <c r="I51" i="1"/>
  <c r="H51" i="1"/>
  <c r="G51" i="1"/>
  <c r="F51" i="1"/>
  <c r="E51" i="1"/>
  <c r="I60" i="1"/>
  <c r="H60" i="1"/>
  <c r="G60" i="1"/>
  <c r="F60" i="1"/>
  <c r="E60" i="1"/>
  <c r="I59" i="1"/>
  <c r="H59" i="1"/>
  <c r="G59" i="1"/>
  <c r="F59" i="1"/>
  <c r="E59" i="1"/>
  <c r="I58" i="1"/>
  <c r="H58" i="1"/>
  <c r="G58" i="1"/>
  <c r="F58" i="1"/>
  <c r="E58" i="1"/>
  <c r="I57" i="1"/>
  <c r="H57" i="1"/>
  <c r="G57" i="1"/>
  <c r="F57" i="1"/>
  <c r="E57" i="1"/>
  <c r="I56" i="1"/>
  <c r="H56" i="1"/>
  <c r="G56" i="1"/>
  <c r="F56" i="1"/>
  <c r="E56" i="1"/>
  <c r="I54" i="1"/>
  <c r="H54" i="1"/>
  <c r="G54" i="1"/>
  <c r="F54" i="1"/>
  <c r="E54" i="1"/>
  <c r="H28" i="2"/>
  <c r="F28" i="2"/>
  <c r="E28" i="2"/>
  <c r="D28" i="2"/>
  <c r="G28" i="2"/>
  <c r="G61" i="1"/>
  <c r="E61" i="1"/>
  <c r="I61" i="1"/>
  <c r="H61" i="1"/>
  <c r="F61" i="1"/>
  <c r="H27" i="2"/>
  <c r="G27" i="2"/>
  <c r="E27" i="2"/>
  <c r="F27" i="2"/>
  <c r="D27" i="2"/>
  <c r="G26" i="2"/>
  <c r="F26" i="2"/>
  <c r="E26" i="2"/>
  <c r="D26" i="2"/>
  <c r="H26" i="2"/>
  <c r="F25" i="2"/>
  <c r="H25" i="2"/>
  <c r="G25" i="2"/>
  <c r="D25" i="2"/>
  <c r="E25" i="2"/>
  <c r="E47" i="1"/>
  <c r="E31" i="1"/>
  <c r="E39" i="1"/>
  <c r="E21" i="1"/>
  <c r="E32" i="1"/>
  <c r="I55" i="1"/>
  <c r="E25" i="1"/>
  <c r="E45" i="1"/>
  <c r="E40" i="1"/>
  <c r="H55" i="1"/>
  <c r="E22" i="1"/>
  <c r="E41" i="1"/>
  <c r="E27" i="1"/>
  <c r="E53" i="1"/>
  <c r="E23" i="1"/>
  <c r="F55" i="1"/>
  <c r="E48" i="1"/>
  <c r="E29" i="1"/>
  <c r="E33" i="1"/>
  <c r="E46" i="1"/>
  <c r="G55" i="1"/>
  <c r="E49" i="1"/>
  <c r="E50" i="1"/>
  <c r="E26" i="1"/>
  <c r="E24" i="1"/>
  <c r="E42" i="1"/>
  <c r="E36" i="1"/>
  <c r="E43" i="1"/>
  <c r="E30" i="1"/>
  <c r="E55" i="1"/>
  <c r="E38" i="1"/>
  <c r="E44" i="1"/>
  <c r="E37" i="1"/>
  <c r="E34" i="1"/>
  <c r="E20" i="1"/>
  <c r="E35" i="1"/>
  <c r="E28" i="1"/>
  <c r="H39" i="2"/>
  <c r="F39" i="2"/>
  <c r="E39" i="2"/>
  <c r="D39" i="2"/>
  <c r="G39" i="2"/>
  <c r="H62" i="1"/>
  <c r="F62" i="1"/>
  <c r="E62" i="1"/>
  <c r="G62" i="1"/>
  <c r="I62" i="1"/>
  <c r="H40" i="2"/>
  <c r="E40" i="2"/>
  <c r="F40" i="2"/>
  <c r="G40" i="2"/>
  <c r="D40" i="2"/>
  <c r="F64" i="1"/>
  <c r="I64" i="1"/>
  <c r="E64" i="1"/>
  <c r="H64" i="1"/>
  <c r="G64" i="1"/>
  <c r="I63" i="1"/>
  <c r="H63" i="1"/>
  <c r="G63" i="1"/>
  <c r="F63" i="1"/>
  <c r="E63" i="1"/>
  <c r="I39" i="2" l="1"/>
  <c r="I40" i="2"/>
  <c r="Y50" i="9"/>
  <c r="I28" i="2"/>
  <c r="Q50" i="9"/>
  <c r="I27" i="2"/>
  <c r="I26" i="2"/>
  <c r="P50" i="9"/>
  <c r="T50" i="9"/>
  <c r="U50" i="9"/>
  <c r="W50" i="9"/>
  <c r="C50" i="9"/>
  <c r="D2" i="9"/>
  <c r="A50" i="9" s="1"/>
  <c r="X50" i="9"/>
  <c r="D5" i="9"/>
  <c r="B50" i="9" s="1"/>
  <c r="I25" i="2"/>
  <c r="O50" i="9" l="1"/>
  <c r="D67" i="1" a="1"/>
  <c r="D67" i="1" s="1"/>
  <c r="J51" i="1"/>
  <c r="K51" i="1" s="1"/>
  <c r="J64" i="1"/>
  <c r="J63" i="1"/>
  <c r="J62" i="1"/>
  <c r="J61" i="1"/>
  <c r="J60" i="1"/>
  <c r="J59" i="1"/>
  <c r="J58" i="1"/>
  <c r="J57" i="1"/>
  <c r="J56" i="1"/>
  <c r="J55" i="1"/>
  <c r="J54" i="1"/>
  <c r="D16" i="2" l="1"/>
  <c r="D15" i="2"/>
  <c r="D14" i="2"/>
  <c r="I19" i="1" l="1"/>
  <c r="H19" i="1"/>
  <c r="G19" i="1"/>
  <c r="I47" i="1"/>
  <c r="G47" i="1"/>
  <c r="H47" i="1"/>
  <c r="G34" i="1"/>
  <c r="I37" i="1"/>
  <c r="I43" i="1"/>
  <c r="I25" i="1"/>
  <c r="H29" i="1"/>
  <c r="I41" i="1"/>
  <c r="I20" i="1"/>
  <c r="I29" i="1"/>
  <c r="H40" i="1"/>
  <c r="I45" i="1"/>
  <c r="H36" i="1"/>
  <c r="I23" i="1"/>
  <c r="H26" i="1"/>
  <c r="I53" i="1"/>
  <c r="G22" i="1"/>
  <c r="H49" i="1"/>
  <c r="I50" i="1"/>
  <c r="H31" i="1"/>
  <c r="I24" i="1"/>
  <c r="I38" i="1"/>
  <c r="G29" i="1"/>
  <c r="I27" i="1"/>
  <c r="G32" i="1"/>
  <c r="G38" i="1"/>
  <c r="G28" i="1"/>
  <c r="I28" i="1"/>
  <c r="I26" i="1"/>
  <c r="H41" i="1"/>
  <c r="I33" i="1"/>
  <c r="G35" i="1"/>
  <c r="H39" i="1"/>
  <c r="H37" i="1"/>
  <c r="I31" i="1"/>
  <c r="H22" i="1"/>
  <c r="H50" i="1"/>
  <c r="H46" i="1"/>
  <c r="G23" i="1"/>
  <c r="G48" i="1"/>
  <c r="G36" i="1"/>
  <c r="G43" i="1"/>
  <c r="H20" i="1"/>
  <c r="H38" i="1"/>
  <c r="I46" i="1"/>
  <c r="G40" i="1"/>
  <c r="H43" i="1"/>
  <c r="H35" i="1"/>
  <c r="H42" i="1"/>
  <c r="I48" i="1"/>
  <c r="G46" i="1"/>
  <c r="G30" i="1"/>
  <c r="G41" i="1"/>
  <c r="I22" i="1"/>
  <c r="H30" i="1"/>
  <c r="H34" i="1"/>
  <c r="G27" i="1"/>
  <c r="H45" i="1"/>
  <c r="G31" i="1"/>
  <c r="G39" i="1"/>
  <c r="I44" i="1"/>
  <c r="I36" i="1"/>
  <c r="G20" i="1"/>
  <c r="H25" i="1"/>
  <c r="I30" i="1"/>
  <c r="G25" i="1"/>
  <c r="I34" i="1"/>
  <c r="H32" i="1"/>
  <c r="H33" i="1"/>
  <c r="I42" i="1"/>
  <c r="H48" i="1"/>
  <c r="H24" i="1"/>
  <c r="I32" i="1"/>
  <c r="I21" i="1"/>
  <c r="I49" i="1"/>
  <c r="I35" i="1"/>
  <c r="H53" i="1"/>
  <c r="G26" i="1"/>
  <c r="H28" i="1"/>
  <c r="I39" i="1"/>
  <c r="G45" i="1"/>
  <c r="G21" i="1"/>
  <c r="G37" i="1"/>
  <c r="G44" i="1"/>
  <c r="H44" i="1"/>
  <c r="G42" i="1"/>
  <c r="G53" i="1"/>
  <c r="G24" i="1"/>
  <c r="G50" i="1"/>
  <c r="G33" i="1"/>
  <c r="H21" i="1"/>
  <c r="H27" i="1"/>
  <c r="I40" i="1"/>
  <c r="G49" i="1"/>
  <c r="J10" i="1" l="1"/>
  <c r="J9" i="1"/>
  <c r="J8" i="1"/>
  <c r="K8" i="1" s="1"/>
  <c r="K10" i="1" l="1"/>
  <c r="I24" i="2"/>
  <c r="H24" i="2"/>
  <c r="D24" i="2"/>
  <c r="F19" i="1"/>
  <c r="F47" i="1"/>
  <c r="F53" i="1"/>
  <c r="F44" i="1"/>
  <c r="F33" i="1"/>
  <c r="F39" i="1"/>
  <c r="F26" i="1"/>
  <c r="F43" i="1"/>
  <c r="F41" i="1"/>
  <c r="F31" i="1"/>
  <c r="F20" i="1"/>
  <c r="F46" i="1"/>
  <c r="F40" i="1"/>
  <c r="F49" i="1"/>
  <c r="F28" i="1"/>
  <c r="F21" i="1"/>
  <c r="F37" i="1"/>
  <c r="F30" i="1"/>
  <c r="F22" i="1"/>
  <c r="F32" i="1"/>
  <c r="F29" i="1"/>
  <c r="F23" i="1"/>
  <c r="F35" i="1"/>
  <c r="F50" i="1"/>
  <c r="F36" i="1"/>
  <c r="F27" i="1"/>
  <c r="F42" i="1"/>
  <c r="F24" i="1"/>
  <c r="F45" i="1"/>
  <c r="F38" i="1"/>
  <c r="F48" i="1"/>
  <c r="F25" i="1"/>
  <c r="F34" i="1"/>
  <c r="J53" i="1" l="1"/>
  <c r="J46" i="1"/>
  <c r="K46" i="1" s="1"/>
  <c r="J34" i="1"/>
  <c r="K34" i="1" s="1"/>
  <c r="J22" i="1"/>
  <c r="J31" i="1"/>
  <c r="K31" i="1" s="1"/>
  <c r="J50" i="1"/>
  <c r="K50" i="1" s="1"/>
  <c r="J26" i="1"/>
  <c r="K26" i="1" s="1"/>
  <c r="J45" i="1"/>
  <c r="K45" i="1" s="1"/>
  <c r="J33" i="1"/>
  <c r="K33" i="1" s="1"/>
  <c r="J35" i="1"/>
  <c r="K35" i="1" s="1"/>
  <c r="J23" i="1"/>
  <c r="K23" i="1" s="1"/>
  <c r="J42" i="1"/>
  <c r="K42" i="1" s="1"/>
  <c r="J49" i="1"/>
  <c r="K49" i="1" s="1"/>
  <c r="J37" i="1"/>
  <c r="K37" i="1" s="1"/>
  <c r="J25" i="1"/>
  <c r="K25" i="1" s="1"/>
  <c r="J32" i="1"/>
  <c r="K32" i="1" s="1"/>
  <c r="J20" i="1"/>
  <c r="J27" i="1"/>
  <c r="K27" i="1" s="1"/>
  <c r="J41" i="1"/>
  <c r="K41" i="1" s="1"/>
  <c r="J29" i="1"/>
  <c r="K29" i="1" s="1"/>
  <c r="J48" i="1"/>
  <c r="K48" i="1" s="1"/>
  <c r="J36" i="1"/>
  <c r="K36" i="1" s="1"/>
  <c r="J40" i="1"/>
  <c r="K40" i="1" s="1"/>
  <c r="J47" i="1"/>
  <c r="K47" i="1" s="1"/>
  <c r="J24" i="1"/>
  <c r="K24" i="1" s="1"/>
  <c r="J43" i="1"/>
  <c r="K43" i="1" s="1"/>
  <c r="J38" i="1"/>
  <c r="K38" i="1" s="1"/>
  <c r="J21" i="1"/>
  <c r="J28" i="1"/>
  <c r="K28" i="1" s="1"/>
  <c r="J30" i="1"/>
  <c r="K30" i="1" s="1"/>
  <c r="J44" i="1"/>
  <c r="K44" i="1" s="1"/>
  <c r="J39" i="1"/>
  <c r="K39" i="1" s="1"/>
  <c r="K60" i="1"/>
  <c r="K61" i="1"/>
  <c r="K56" i="1"/>
  <c r="K55" i="1"/>
  <c r="K54" i="1"/>
  <c r="J12" i="1"/>
  <c r="E24" i="2"/>
  <c r="F24" i="2"/>
  <c r="G24" i="2"/>
  <c r="J7" i="1"/>
  <c r="C67" i="1" s="1"/>
  <c r="K20" i="1" l="1"/>
  <c r="K62" i="1"/>
  <c r="K53" i="1"/>
  <c r="K64" i="1"/>
  <c r="K22" i="1"/>
  <c r="K63" i="1"/>
  <c r="K21" i="1"/>
  <c r="K59" i="1"/>
  <c r="K57" i="1"/>
  <c r="K58" i="1"/>
  <c r="J13" i="1" l="1"/>
  <c r="J15" i="1"/>
  <c r="J14" i="1"/>
  <c r="J16" i="1"/>
</calcChain>
</file>

<file path=xl/sharedStrings.xml><?xml version="1.0" encoding="utf-8"?>
<sst xmlns="http://schemas.openxmlformats.org/spreadsheetml/2006/main" count="28447" uniqueCount="672">
  <si>
    <t>Name</t>
  </si>
  <si>
    <t>Total units</t>
  </si>
  <si>
    <t>Student ID</t>
  </si>
  <si>
    <t>Level 1000</t>
  </si>
  <si>
    <t>Student Email</t>
  </si>
  <si>
    <t>Level 2000</t>
  </si>
  <si>
    <t>Intake Year</t>
  </si>
  <si>
    <t>Level 3000</t>
  </si>
  <si>
    <t>Year, Semester</t>
  </si>
  <si>
    <t>Unit Code</t>
  </si>
  <si>
    <t>Semester 1</t>
  </si>
  <si>
    <t>Semester 2</t>
  </si>
  <si>
    <t>Remarks</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</si>
  <si>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</si>
  <si>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</si>
  <si>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</si>
  <si>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</si>
  <si>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</si>
  <si>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</si>
  <si>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</si>
  <si>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</si>
  <si>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</si>
  <si>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Select Unit Code</t>
  </si>
  <si>
    <t>Unit Name</t>
  </si>
  <si>
    <t>Prerequisites</t>
  </si>
  <si>
    <t>Core</t>
  </si>
  <si>
    <t>ACW1020</t>
  </si>
  <si>
    <t>Accounting in business</t>
  </si>
  <si>
    <t>You can only choose either ACW1020 or ACW1120.
This unit replaces ACW1100.</t>
  </si>
  <si>
    <t>nil</t>
  </si>
  <si>
    <t>-</t>
  </si>
  <si>
    <t>ACW1120</t>
  </si>
  <si>
    <t>Financial accounting 1</t>
  </si>
  <si>
    <t>You can only choose either ACW1020 or ACW1120.
This unit replaces ACW1200.</t>
  </si>
  <si>
    <t>Compulsory</t>
  </si>
  <si>
    <t>ACW2120</t>
  </si>
  <si>
    <t>This unit replaces ACW2491.</t>
  </si>
  <si>
    <t>ACW1120 / ACW1200</t>
  </si>
  <si>
    <t>ACW2220</t>
  </si>
  <si>
    <t>Management accounting 1</t>
  </si>
  <si>
    <t>This unit replaces ACW2391.</t>
  </si>
  <si>
    <t>Additional</t>
  </si>
  <si>
    <t>ACW2420</t>
  </si>
  <si>
    <t>Accounting information systems</t>
  </si>
  <si>
    <t xml:space="preserve">This unit replaces ACW2851. </t>
  </si>
  <si>
    <t>ACW3120</t>
  </si>
  <si>
    <t>Financial accounting 3</t>
  </si>
  <si>
    <t>This unit replaces ACW3491.</t>
  </si>
  <si>
    <t>ACW3220</t>
  </si>
  <si>
    <t>Management accounting 2</t>
  </si>
  <si>
    <t>This unit replaces ACW3431.</t>
  </si>
  <si>
    <t>ACW3620</t>
  </si>
  <si>
    <t>Assurance and audit services</t>
  </si>
  <si>
    <t>ACW3900</t>
  </si>
  <si>
    <t>Global issues in accounting</t>
  </si>
  <si>
    <t xml:space="preserve">ACW1120, ACW2120, ACW2220, ACW2420, and ACW3220 (Co-requsite ACW3120 and ACW3620) </t>
  </si>
  <si>
    <t>BEW3001</t>
  </si>
  <si>
    <t>Ethics and sustainability in a business environment</t>
  </si>
  <si>
    <t>96 credit points</t>
  </si>
  <si>
    <t>BEW3102</t>
  </si>
  <si>
    <t>BEW3110</t>
  </si>
  <si>
    <t>Work experience program</t>
  </si>
  <si>
    <t>BEW3555</t>
  </si>
  <si>
    <t>Integrative business practices</t>
  </si>
  <si>
    <t>96 credit points including ACW1120 or ACW1020, BTW1042, ECW1101, ETW1001 MGW1010 and MKW1120</t>
  </si>
  <si>
    <t>BFW1001</t>
  </si>
  <si>
    <t>BFW2140</t>
  </si>
  <si>
    <t>Corporate finance 1</t>
  </si>
  <si>
    <t>ECW1101</t>
  </si>
  <si>
    <t>BFW2341</t>
  </si>
  <si>
    <t>International financial management</t>
  </si>
  <si>
    <t>BFW2401</t>
  </si>
  <si>
    <t>Commercial banking and finance</t>
  </si>
  <si>
    <t>BFW2751</t>
  </si>
  <si>
    <t>Derivatives 1</t>
  </si>
  <si>
    <t>BFW1001 and BFW2140</t>
  </si>
  <si>
    <t>BFW3120</t>
  </si>
  <si>
    <t>BFW2401 and BFW2140</t>
  </si>
  <si>
    <t>BFW3121</t>
  </si>
  <si>
    <t>BFW3540</t>
  </si>
  <si>
    <t>Modelling in finance</t>
  </si>
  <si>
    <t>BFW3651</t>
  </si>
  <si>
    <t>Treasury management</t>
  </si>
  <si>
    <t>BFW3841</t>
  </si>
  <si>
    <t>Credit analysis and lending management</t>
  </si>
  <si>
    <t>BTW1042</t>
  </si>
  <si>
    <t>BTW2213</t>
  </si>
  <si>
    <t>BTW2241</t>
  </si>
  <si>
    <t>Comparative workplace relations law</t>
  </si>
  <si>
    <t>BTW2320</t>
  </si>
  <si>
    <t>Current issues in corporate governance</t>
  </si>
  <si>
    <t>Nil</t>
  </si>
  <si>
    <t>BTW3153</t>
  </si>
  <si>
    <t>BTW3201</t>
  </si>
  <si>
    <t>International trade law</t>
  </si>
  <si>
    <t>BTW3233</t>
  </si>
  <si>
    <t>Conventional and Islamic finance law</t>
  </si>
  <si>
    <t>BTW3281</t>
  </si>
  <si>
    <t>Malaysian Marketing Law</t>
  </si>
  <si>
    <t>Introductory microeconomics</t>
  </si>
  <si>
    <t>ECW1102</t>
  </si>
  <si>
    <t>Introductory macroeconomics</t>
  </si>
  <si>
    <t>ECW2730</t>
  </si>
  <si>
    <t>Macroeconomic policy</t>
  </si>
  <si>
    <t>ECW2731</t>
  </si>
  <si>
    <t>Managerial economics</t>
  </si>
  <si>
    <t>ECW3143</t>
  </si>
  <si>
    <t>ECW1101 and ECW2730</t>
  </si>
  <si>
    <t>ECW3301</t>
  </si>
  <si>
    <t>Case studies in international trade</t>
  </si>
  <si>
    <t>ECW2721 or ECW2731</t>
  </si>
  <si>
    <t>ECM3670</t>
  </si>
  <si>
    <t>Development economics</t>
  </si>
  <si>
    <t>ECM3810</t>
  </si>
  <si>
    <t>Public sector economics</t>
  </si>
  <si>
    <t>ECW3830</t>
  </si>
  <si>
    <t>Business, competition and regulation</t>
  </si>
  <si>
    <t>ECW2141</t>
  </si>
  <si>
    <t>Economics of labour markets</t>
  </si>
  <si>
    <t>ECM2360</t>
  </si>
  <si>
    <t>Environmental and natural resource economics</t>
  </si>
  <si>
    <t>ECM2310</t>
  </si>
  <si>
    <t>Culture, growth and development</t>
  </si>
  <si>
    <t>ECW1102 and ETW1001 / ETW1000 / ETW1100</t>
  </si>
  <si>
    <t>ECM2642</t>
  </si>
  <si>
    <t>Southeast Asian economies and global business</t>
  </si>
  <si>
    <t>ECW2721</t>
  </si>
  <si>
    <t>Trade finance and foreign exchange</t>
  </si>
  <si>
    <t>ETW1001</t>
  </si>
  <si>
    <t>Introduction to statistical analysis</t>
  </si>
  <si>
    <t xml:space="preserve">This unit replaces ETW1000 and ETW1100. </t>
  </si>
  <si>
    <t>ETW2001</t>
  </si>
  <si>
    <t>This unit replaces ETW1010 and ETW2111.</t>
  </si>
  <si>
    <t>ETW1001 / ETW1000 / ETW1100</t>
  </si>
  <si>
    <t>ETW2500</t>
  </si>
  <si>
    <t>This unit replaces ETW2410.</t>
  </si>
  <si>
    <t>ETW2001 / ETW1010 / ETW2111</t>
  </si>
  <si>
    <t>ETW2440</t>
  </si>
  <si>
    <t>Business modelling and analytics methods</t>
  </si>
  <si>
    <t>ETW3420</t>
  </si>
  <si>
    <t>Pre-2021 intake has an option of taking either ETW3420 or ETW3481. Effective 2021 intake onwards must take ETW3420 only.</t>
  </si>
  <si>
    <t>ETW2500 / ETW2510 / ETW2410</t>
  </si>
  <si>
    <t>ETW3481</t>
  </si>
  <si>
    <t>ETW2510 / ETW2410</t>
  </si>
  <si>
    <t>ETW3482</t>
  </si>
  <si>
    <t>Two Level 2000 units</t>
  </si>
  <si>
    <t>ETW3483</t>
  </si>
  <si>
    <t>Applied analytics</t>
  </si>
  <si>
    <t>ETW2472</t>
  </si>
  <si>
    <t>ETW2510</t>
  </si>
  <si>
    <t>Introduction to econometrics</t>
  </si>
  <si>
    <t xml:space="preserve">This unit replaces ETW2410. </t>
  </si>
  <si>
    <t>ETW2420</t>
  </si>
  <si>
    <t>ETW3450</t>
  </si>
  <si>
    <t>Applied time series econometrics</t>
  </si>
  <si>
    <t>ETW3510</t>
  </si>
  <si>
    <t>Applied econometric methods</t>
  </si>
  <si>
    <t>MGW1010</t>
  </si>
  <si>
    <t>Introduction to management</t>
  </si>
  <si>
    <t>MGW1011</t>
  </si>
  <si>
    <t>Career planning for the contemporary workforce</t>
  </si>
  <si>
    <t>4 units at any level</t>
  </si>
  <si>
    <t>MGW1100</t>
  </si>
  <si>
    <t>Managerial Communication</t>
  </si>
  <si>
    <t>MGW2230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</si>
  <si>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</si>
  <si>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</si>
  <si>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</si>
  <si>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</si>
  <si>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</si>
  <si>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</si>
  <si>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</si>
  <si>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</si>
  <si>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</si>
  <si>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</si>
  <si>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</si>
  <si>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</si>
  <si>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MGW3234</t>
  </si>
  <si>
    <t>Social entrepreneurship</t>
  </si>
  <si>
    <t>MGW3381</t>
  </si>
  <si>
    <t>Management information systems</t>
  </si>
  <si>
    <t>MGW3401</t>
  </si>
  <si>
    <t>Strategic management</t>
  </si>
  <si>
    <t>MGW3681</t>
  </si>
  <si>
    <t>International management</t>
  </si>
  <si>
    <t>MKW1120</t>
  </si>
  <si>
    <t>MKW2402</t>
  </si>
  <si>
    <t>Consumer behaviour</t>
  </si>
  <si>
    <t>MKW2420</t>
  </si>
  <si>
    <t>MKW2402 (co-requisite)</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</si>
  <si>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</si>
  <si>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</si>
  <si>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</si>
  <si>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</si>
  <si>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</si>
  <si>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</si>
  <si>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</si>
  <si>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</si>
  <si>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</si>
  <si>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</si>
  <si>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</si>
  <si>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International marketing</t>
  </si>
  <si>
    <t>MGW2351 or MKW2402</t>
  </si>
  <si>
    <t>MKW3610</t>
  </si>
  <si>
    <t>Marketing strategy and implementation</t>
  </si>
  <si>
    <t>MKW2402, MKW2420 and MKW2460</t>
  </si>
  <si>
    <t>Accountancy</t>
  </si>
  <si>
    <t>Part B: Business Major</t>
  </si>
  <si>
    <t>Applied Economics</t>
  </si>
  <si>
    <t>Banking and Financial Management</t>
  </si>
  <si>
    <t>Business Law and Taxation</t>
  </si>
  <si>
    <t>Business Analytics</t>
  </si>
  <si>
    <t>Econometrics and Business Statistics</t>
  </si>
  <si>
    <t>International Business Management</t>
  </si>
  <si>
    <t>Strategic Marketing</t>
  </si>
  <si>
    <t>Management</t>
  </si>
  <si>
    <t>Select here</t>
  </si>
  <si>
    <t>Part A</t>
  </si>
  <si>
    <t>Business and Commerce Specified Study</t>
  </si>
  <si>
    <t>Part B</t>
  </si>
  <si>
    <t>Accountancy major</t>
  </si>
  <si>
    <t>Applied Economics major</t>
  </si>
  <si>
    <t>Banking and Financial management major</t>
  </si>
  <si>
    <t>Business Law and Taxation major</t>
  </si>
  <si>
    <t>Business Analytics major</t>
  </si>
  <si>
    <t>Econometrics and Business statistics major</t>
  </si>
  <si>
    <t>Management major</t>
  </si>
  <si>
    <t>Strategic Marketing major</t>
  </si>
  <si>
    <t>International Business management major</t>
  </si>
  <si>
    <t>Accountancy minor</t>
  </si>
  <si>
    <t>Applied Economics minor</t>
  </si>
  <si>
    <t>Banking and Financial management minor</t>
  </si>
  <si>
    <t>Business Law and Taxation minor</t>
  </si>
  <si>
    <t>Business Analytics minor</t>
  </si>
  <si>
    <t>Econometrics and Business Statistics minor</t>
  </si>
  <si>
    <t>Management minor</t>
  </si>
  <si>
    <t>Strategic Marketing minor</t>
  </si>
  <si>
    <t>International Business management minor</t>
  </si>
  <si>
    <t>Available in the semester?</t>
  </si>
  <si>
    <t>Semester 1, Semester 2</t>
  </si>
  <si>
    <t>Winter</t>
  </si>
  <si>
    <t>Summer</t>
  </si>
  <si>
    <t>Semesters</t>
  </si>
  <si>
    <t>Summary - number of units</t>
  </si>
  <si>
    <r>
      <t xml:space="preserve">Unit Code
</t>
    </r>
    <r>
      <rPr>
        <sz val="6"/>
        <color rgb="FF000000"/>
        <rFont val="Arial"/>
        <family val="2"/>
      </rPr>
      <t>(e.g. ACW1120 - make sure there are no space between the letters and numbers)</t>
    </r>
  </si>
  <si>
    <t>Before using the tool, do take note of the following:</t>
  </si>
  <si>
    <t xml:space="preserve">I acknowledge that I have read and understood the course map planning guide. </t>
  </si>
  <si>
    <t xml:space="preserve">Acknowledgements </t>
  </si>
  <si>
    <t>NEXT</t>
  </si>
  <si>
    <t xml:space="preserve">I acknowledge that course map planning and unit selection my responsibility as a student.  </t>
  </si>
  <si>
    <t>Semester 1, Semester 2, October</t>
  </si>
  <si>
    <t>Extra semesters</t>
  </si>
  <si>
    <t>ACW1100</t>
  </si>
  <si>
    <t>ACW1200</t>
  </si>
  <si>
    <t>ETW1000</t>
  </si>
  <si>
    <t>ETW1100</t>
  </si>
  <si>
    <t>ACW2491</t>
  </si>
  <si>
    <t>ACW2391</t>
  </si>
  <si>
    <t>ACW2851</t>
  </si>
  <si>
    <t>ACW3491</t>
  </si>
  <si>
    <t>ACW3431</t>
  </si>
  <si>
    <t>ACW3041</t>
  </si>
  <si>
    <t>ETW1010</t>
  </si>
  <si>
    <t>ETW2111</t>
  </si>
  <si>
    <t>ETW2410</t>
  </si>
  <si>
    <t>Introduction to financial accounting (replaced by ACW1120)</t>
  </si>
  <si>
    <t>Accounting for managers (replaced by ACW1200)</t>
  </si>
  <si>
    <t>Business and economic statistics (replaced by ETW1001)</t>
  </si>
  <si>
    <t>Introduction to business analytics (replaced by ETW1001)</t>
  </si>
  <si>
    <t>Financial accounting (replaced by ACW2120)</t>
  </si>
  <si>
    <t>Introduction to management accounting (replaced by ACW2220)</t>
  </si>
  <si>
    <t>Accounting information systems and financial modelling (replaced by ACW2420)</t>
  </si>
  <si>
    <t>Advanced financial accounting (replaced by ACW3120)</t>
  </si>
  <si>
    <t>Management accounting (replaced by ACW3220)</t>
  </si>
  <si>
    <t>Auditing and assurance (replaced by ACW3620)</t>
  </si>
  <si>
    <t>Data modelling and computing (replaced by ETW2001)</t>
  </si>
  <si>
    <t>Business data modelling (replaced by ETW2001)</t>
  </si>
  <si>
    <t>Introductory econometrics (replaced by ETW2500 &amp; ETW2510)</t>
  </si>
  <si>
    <t>BFW2120</t>
  </si>
  <si>
    <t>Introduction to financial technology</t>
  </si>
  <si>
    <t>Company law</t>
  </si>
  <si>
    <t>Business law</t>
  </si>
  <si>
    <t>BTW2330</t>
  </si>
  <si>
    <t>Cyber law</t>
  </si>
  <si>
    <t>Income tax law</t>
  </si>
  <si>
    <t>BTW3320</t>
  </si>
  <si>
    <t>ECM2361</t>
  </si>
  <si>
    <t>Environmental issues in economics</t>
  </si>
  <si>
    <t>Project management analytics (Not Offered)</t>
  </si>
  <si>
    <t>ETW2800</t>
  </si>
  <si>
    <t>Text analytics for business</t>
  </si>
  <si>
    <t>MGW3230</t>
  </si>
  <si>
    <t>Organisational behaviour and change</t>
  </si>
  <si>
    <t>Organisational behaviour and change (replaced by MGW3230)</t>
  </si>
  <si>
    <t>Semester 1, Semester 2, Summer</t>
  </si>
  <si>
    <t>MGW2011</t>
  </si>
  <si>
    <t>Self-leadership for career success</t>
  </si>
  <si>
    <t>Financial technology (Fintech)</t>
  </si>
  <si>
    <t>Financial technology (Fintech) minor</t>
  </si>
  <si>
    <t>Digital marketing minor</t>
  </si>
  <si>
    <t>Minor</t>
  </si>
  <si>
    <t>Major</t>
  </si>
  <si>
    <t>Digital marketing</t>
  </si>
  <si>
    <t>Sustainability</t>
  </si>
  <si>
    <t>Semester</t>
  </si>
  <si>
    <t>Year</t>
  </si>
  <si>
    <t>Select Year here</t>
  </si>
  <si>
    <t>MKW2440</t>
  </si>
  <si>
    <t>Digital marketing communications</t>
  </si>
  <si>
    <t>Sustainability minor</t>
  </si>
  <si>
    <t>ENV1800</t>
  </si>
  <si>
    <t>Environmental science: A Southeast Asian perspective</t>
  </si>
  <si>
    <t>ENV2726</t>
  </si>
  <si>
    <t>Global conservation and biodiversity</t>
  </si>
  <si>
    <t>AMU2015</t>
  </si>
  <si>
    <t>AMU2625</t>
  </si>
  <si>
    <t>AMU2907</t>
  </si>
  <si>
    <t>Borders, people and identity: Migration in the 21st century</t>
  </si>
  <si>
    <t>Cities and citizens</t>
  </si>
  <si>
    <t>Sexual and reproductive health and rights in global contexts</t>
  </si>
  <si>
    <t>Select Major here</t>
  </si>
  <si>
    <t>Core (A)</t>
  </si>
  <si>
    <t>ECM1953</t>
  </si>
  <si>
    <t>Principles of economics</t>
  </si>
  <si>
    <t>Capstone (A)</t>
  </si>
  <si>
    <t>Duplicated units will be highlighted in red.</t>
  </si>
  <si>
    <t>Digital Media</t>
  </si>
  <si>
    <t>Digital Media &amp; Communication</t>
  </si>
  <si>
    <t>AMU1277</t>
  </si>
  <si>
    <t>Media studies</t>
  </si>
  <si>
    <t>Art Part A</t>
  </si>
  <si>
    <t>Bus Part A</t>
  </si>
  <si>
    <t>Bus Part B</t>
  </si>
  <si>
    <t>Art Part B</t>
  </si>
  <si>
    <t>Art Part C</t>
  </si>
  <si>
    <t>AMU1278</t>
  </si>
  <si>
    <t>AMU2450</t>
  </si>
  <si>
    <t>AMU3451</t>
  </si>
  <si>
    <t>Art Part A. Fundemental</t>
  </si>
  <si>
    <t>Art Part B. Digital Media</t>
  </si>
  <si>
    <t xml:space="preserve">Art Part C. Professional </t>
  </si>
  <si>
    <t>AMU1330</t>
  </si>
  <si>
    <t>BDMC</t>
  </si>
  <si>
    <t>Electives</t>
  </si>
  <si>
    <t>Communication technologies and practices</t>
  </si>
  <si>
    <t>Semester 2, October</t>
  </si>
  <si>
    <t>Contemporary media theory</t>
  </si>
  <si>
    <t>Freedom and control in the media</t>
  </si>
  <si>
    <t>AMU1331</t>
  </si>
  <si>
    <t>AMU2453</t>
  </si>
  <si>
    <t>AMU2146</t>
  </si>
  <si>
    <t>AMU2439</t>
  </si>
  <si>
    <t>AMU2814</t>
  </si>
  <si>
    <t>AMU2145</t>
  </si>
  <si>
    <t>AMU3744</t>
  </si>
  <si>
    <t>AMU3575</t>
  </si>
  <si>
    <t>AMU3580</t>
  </si>
  <si>
    <t>AMU3650</t>
  </si>
  <si>
    <t>AMU3029</t>
  </si>
  <si>
    <t>Digital media 1</t>
  </si>
  <si>
    <t>Introduction to internet studies</t>
  </si>
  <si>
    <t>Digital media 2</t>
  </si>
  <si>
    <t>Digital screens</t>
  </si>
  <si>
    <t>Youth and mobile media</t>
  </si>
  <si>
    <t>Research methods in the arts and social sciences</t>
  </si>
  <si>
    <t>Digital Asia research project</t>
  </si>
  <si>
    <t>Digital Society: Engaging with the world</t>
  </si>
  <si>
    <t>Transforming community: Project design and public relations for social campaigns</t>
  </si>
  <si>
    <t>Task force: Responding to global challenges</t>
  </si>
  <si>
    <t>A world in crisis: Multilevel responses to global emergencies</t>
  </si>
  <si>
    <t>Workplace learning internship</t>
  </si>
  <si>
    <t>Alternative Semester</t>
  </si>
  <si>
    <t>Digital Marketing Major</t>
  </si>
  <si>
    <t>FinTech Major</t>
  </si>
  <si>
    <t>ACM2130</t>
  </si>
  <si>
    <t>Forensic accounting</t>
  </si>
  <si>
    <t>ACM2900</t>
  </si>
  <si>
    <t>Sustainability management and reporting</t>
  </si>
  <si>
    <t>ACM5260</t>
  </si>
  <si>
    <t>Digital accounting</t>
  </si>
  <si>
    <t>ACM5903</t>
  </si>
  <si>
    <t>Accounting for business</t>
  </si>
  <si>
    <t>Financial accounting 2</t>
  </si>
  <si>
    <t>AMU2020</t>
  </si>
  <si>
    <t>International human rights</t>
  </si>
  <si>
    <t>Experiential learning project</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</si>
  <si>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</si>
  <si>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</si>
  <si>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</si>
  <si>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</si>
  <si>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</si>
  <si>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</si>
  <si>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</si>
  <si>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</si>
  <si>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</si>
  <si>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</si>
  <si>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</si>
  <si>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</si>
  <si>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</si>
  <si>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</si>
  <si>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BFM3130</t>
  </si>
  <si>
    <t>Entrepreneurship in financial technology</t>
  </si>
  <si>
    <t>BFM5014</t>
  </si>
  <si>
    <t>Current issues in international finance</t>
  </si>
  <si>
    <t>BFM5959</t>
  </si>
  <si>
    <t>Accounting and finance for international managers</t>
  </si>
  <si>
    <t>Foundations of finance</t>
  </si>
  <si>
    <t>Applied financial technology</t>
  </si>
  <si>
    <t>Investments and portfolio management</t>
  </si>
  <si>
    <t>BTM3013</t>
  </si>
  <si>
    <t>Climate change policy</t>
  </si>
  <si>
    <t>BTM5330</t>
  </si>
  <si>
    <t>BTM5909</t>
  </si>
  <si>
    <t>Ethics and global corporate governance</t>
  </si>
  <si>
    <t>BTM5919</t>
  </si>
  <si>
    <t>Corporate governance and sustainability</t>
  </si>
  <si>
    <t>ECM3710</t>
  </si>
  <si>
    <t>Labour economics</t>
  </si>
  <si>
    <t>ECM5921</t>
  </si>
  <si>
    <t>International economics</t>
  </si>
  <si>
    <t>ECM5953</t>
  </si>
  <si>
    <t>Economics</t>
  </si>
  <si>
    <t>Economics of money and banking</t>
  </si>
  <si>
    <t>ETM2100</t>
  </si>
  <si>
    <t>Principles of statistical inference</t>
  </si>
  <si>
    <t>ETM3800</t>
  </si>
  <si>
    <t>ETM5900</t>
  </si>
  <si>
    <t>Business statistics</t>
  </si>
  <si>
    <t>ETM5950</t>
  </si>
  <si>
    <t>Data analytics for business</t>
  </si>
  <si>
    <t>Foundations of data analysis</t>
  </si>
  <si>
    <t>Design and analysis of sample surveys</t>
  </si>
  <si>
    <t>Unsupervised learning for business</t>
  </si>
  <si>
    <t>Time series forecasting: Principles and practice</t>
  </si>
  <si>
    <t>Econometric methods for finance</t>
  </si>
  <si>
    <t>Data mining and predictive modelling</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</si>
  <si>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</si>
  <si>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</si>
  <si>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</si>
  <si>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</si>
  <si>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</si>
  <si>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</si>
  <si>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</si>
  <si>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</si>
  <si>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</si>
  <si>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</si>
  <si>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</si>
  <si>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MGM5638</t>
  </si>
  <si>
    <t>Asian business systems</t>
  </si>
  <si>
    <t>MGM5698</t>
  </si>
  <si>
    <t>Global supply chain management</t>
  </si>
  <si>
    <t>MGM5966</t>
  </si>
  <si>
    <t>International business theory and practice</t>
  </si>
  <si>
    <t>MGW3130</t>
  </si>
  <si>
    <t>Organisational change and development</t>
  </si>
  <si>
    <t>MGX3121</t>
  </si>
  <si>
    <t>MGX5890</t>
  </si>
  <si>
    <t>International study program in international business</t>
  </si>
  <si>
    <t>MKM2300</t>
  </si>
  <si>
    <t>Introduction to digital marketing</t>
  </si>
  <si>
    <t>MKM2400</t>
  </si>
  <si>
    <t>Search engine marketing</t>
  </si>
  <si>
    <t>MKM3400</t>
  </si>
  <si>
    <t>Marketing analytics</t>
  </si>
  <si>
    <t>MKM3450</t>
  </si>
  <si>
    <t>Social media marketing</t>
  </si>
  <si>
    <t>MKM3500</t>
  </si>
  <si>
    <t>AI in marketing</t>
  </si>
  <si>
    <t>MKM3600</t>
  </si>
  <si>
    <t>Digital incubator</t>
  </si>
  <si>
    <t>MKM5260</t>
  </si>
  <si>
    <t>MKM5330</t>
  </si>
  <si>
    <t>Marketing management in digital age</t>
  </si>
  <si>
    <t>MKM5955</t>
  </si>
  <si>
    <t>Marketing and the international consumer</t>
  </si>
  <si>
    <t>Marketing fundamentals</t>
  </si>
  <si>
    <t>Marketing research methods</t>
  </si>
  <si>
    <t>AMU1055</t>
  </si>
  <si>
    <t>Introduction to global studies</t>
  </si>
  <si>
    <t>AMU1223</t>
  </si>
  <si>
    <t>Film, Television and Screen Studies: Approaches</t>
  </si>
  <si>
    <t>AMU1224</t>
  </si>
  <si>
    <t>Film, Television and Screen Studies: Forms</t>
  </si>
  <si>
    <t>AMU1325</t>
  </si>
  <si>
    <t>Introduction to world politics and history</t>
  </si>
  <si>
    <t>AMU2315</t>
  </si>
  <si>
    <t>Strategies in writing experiments</t>
  </si>
  <si>
    <t>AMU2448</t>
  </si>
  <si>
    <t>Film genres</t>
  </si>
  <si>
    <t>AMU3127</t>
  </si>
  <si>
    <t>Stardom: Celebrity, society and power</t>
  </si>
  <si>
    <t>AMU3570</t>
  </si>
  <si>
    <t>International relations</t>
  </si>
  <si>
    <t>AMU3859</t>
  </si>
  <si>
    <t>Writing portfolio</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</si>
  <si>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</si>
  <si>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</si>
  <si>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</si>
  <si>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</si>
  <si>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</si>
  <si>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</si>
  <si>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</si>
  <si>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</si>
  <si>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</si>
  <si>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</si>
  <si>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</si>
  <si>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</si>
  <si>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</si>
  <si>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</si>
  <si>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</si>
  <si>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</si>
  <si>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</si>
  <si>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</si>
  <si>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</si>
  <si>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</si>
  <si>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</si>
  <si>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</si>
  <si>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</si>
  <si>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</si>
  <si>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</si>
  <si>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</si>
  <si>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</si>
  <si>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</si>
  <si>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</si>
  <si>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</si>
  <si>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FIT3171</t>
  </si>
  <si>
    <t>Databases</t>
  </si>
  <si>
    <t>FIT3175</t>
  </si>
  <si>
    <t>Usability</t>
  </si>
  <si>
    <t>FIT3182</t>
  </si>
  <si>
    <t>Big data management and processing</t>
  </si>
  <si>
    <t>FIT3199</t>
  </si>
  <si>
    <t>Industry work experience</t>
  </si>
  <si>
    <t>MAT1830</t>
  </si>
  <si>
    <t>Discrete mathematics for computer science</t>
  </si>
  <si>
    <t>MAT1841</t>
  </si>
  <si>
    <t>Continuous mathematics for computer science</t>
  </si>
  <si>
    <t>FinTech</t>
  </si>
  <si>
    <t>Faculty of Arts</t>
  </si>
  <si>
    <t>Arts</t>
  </si>
  <si>
    <t>Business Elective</t>
  </si>
  <si>
    <t>Number of Elective Units</t>
  </si>
  <si>
    <t>Intake Semester</t>
  </si>
  <si>
    <t>February Intake</t>
  </si>
  <si>
    <t>July Intake</t>
  </si>
  <si>
    <t>October Intake</t>
  </si>
  <si>
    <t>Course Map Tool</t>
  </si>
  <si>
    <t>Notes:- (A) = Accounting specific units | (N) = Non-Accounting specific units | (PA) = Professional Accounting Sequence | (O) = Replaced units</t>
  </si>
  <si>
    <t>ETM1005</t>
  </si>
  <si>
    <t>Programming for business applications</t>
  </si>
  <si>
    <t>MKM3202</t>
  </si>
  <si>
    <t>International study program</t>
  </si>
  <si>
    <t>MON3750</t>
  </si>
  <si>
    <t>AMU3010</t>
  </si>
  <si>
    <t>AMU1160</t>
  </si>
  <si>
    <t>AMU1163</t>
  </si>
  <si>
    <t>AMU2007</t>
  </si>
  <si>
    <t>AMU2013</t>
  </si>
  <si>
    <r>
      <rPr>
        <b/>
        <sz val="9"/>
        <color rgb="FF000000"/>
        <rFont val="Arial"/>
        <family val="2"/>
      </rPr>
      <t>Instructions:</t>
    </r>
    <r>
      <rPr>
        <sz val="9"/>
        <color rgb="FF000000"/>
        <rFont val="Arial"/>
        <family val="2"/>
      </rPr>
      <t xml:space="preserve">
1. Select the number of unspecified unit electives exempted as per your credit letter. If none, leave it blank.
2. Please input the unit code as per the credit letter into the Unit Code field.</t>
    </r>
  </si>
  <si>
    <t>Core (N)</t>
  </si>
  <si>
    <t>FIT2094</t>
  </si>
  <si>
    <t>Capstone (N)</t>
  </si>
  <si>
    <t>BEX3202</t>
  </si>
  <si>
    <t>BEX6100</t>
  </si>
  <si>
    <t>T4-57</t>
  </si>
  <si>
    <t>BEX6200</t>
  </si>
  <si>
    <t>BFM2110</t>
  </si>
  <si>
    <t>BFM3140</t>
  </si>
  <si>
    <t>BFM5120</t>
  </si>
  <si>
    <t>Additional (O)</t>
  </si>
  <si>
    <t>ECM3140</t>
  </si>
  <si>
    <t>ETM1015</t>
  </si>
  <si>
    <t>ETM1020</t>
  </si>
  <si>
    <t>ETM1030</t>
  </si>
  <si>
    <t>ETM2110</t>
  </si>
  <si>
    <t>ETM5800</t>
  </si>
  <si>
    <t>ETX2200</t>
  </si>
  <si>
    <t>MGM5260</t>
  </si>
  <si>
    <t>You can only complete MGW1011 OR MGW1100</t>
  </si>
  <si>
    <t>You can only complete MGW1100 OR MGW1011</t>
  </si>
  <si>
    <t>MGX2030</t>
  </si>
  <si>
    <t>MKM5211</t>
  </si>
  <si>
    <t>MKX2010</t>
  </si>
  <si>
    <t>FIT1058</t>
  </si>
  <si>
    <t>FIT2109</t>
  </si>
  <si>
    <t>Core (O)</t>
  </si>
  <si>
    <t>BFW3652</t>
  </si>
  <si>
    <t>Compulsory (O)</t>
  </si>
  <si>
    <t>PA</t>
  </si>
  <si>
    <t>Course Completed</t>
  </si>
  <si>
    <t>Major 1</t>
  </si>
  <si>
    <t>A2011</t>
  </si>
  <si>
    <t>*Please make sure you have completed the required General Studies (9410) units as well</t>
  </si>
  <si>
    <t>CORE</t>
  </si>
  <si>
    <t>Intake year</t>
  </si>
  <si>
    <t>ETW1102</t>
  </si>
  <si>
    <t>CAPSTONE</t>
  </si>
  <si>
    <t>Capstone</t>
  </si>
  <si>
    <t>NCI</t>
  </si>
  <si>
    <t>ACCT</t>
  </si>
  <si>
    <t>BEW3100</t>
  </si>
  <si>
    <t>ESB</t>
  </si>
  <si>
    <t>AE</t>
  </si>
  <si>
    <t>ECX3550</t>
  </si>
  <si>
    <t>BFM</t>
  </si>
  <si>
    <t>BLT</t>
  </si>
  <si>
    <t>BTM3290</t>
  </si>
  <si>
    <t>BA</t>
  </si>
  <si>
    <t>ETW2480</t>
  </si>
  <si>
    <t>EBS</t>
  </si>
  <si>
    <t>IBM</t>
  </si>
  <si>
    <t>MGMT</t>
  </si>
  <si>
    <t>MGW3782</t>
  </si>
  <si>
    <t>MGW1232</t>
  </si>
  <si>
    <t>SM</t>
  </si>
  <si>
    <t>MKW2431</t>
  </si>
  <si>
    <t>MKW2500</t>
  </si>
  <si>
    <t>FT</t>
  </si>
  <si>
    <t>DM</t>
  </si>
  <si>
    <t>STNY</t>
  </si>
  <si>
    <t>AMU2787</t>
  </si>
  <si>
    <t>AMU3449</t>
  </si>
  <si>
    <t>AMU3806</t>
  </si>
  <si>
    <t>AMU1304</t>
  </si>
  <si>
    <t>AMU1305</t>
  </si>
  <si>
    <t>AMU3857</t>
  </si>
  <si>
    <t>AMU1326</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</si>
  <si>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</si>
  <si>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</si>
  <si>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</si>
  <si>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</si>
  <si>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</si>
  <si>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</si>
  <si>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</si>
  <si>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</si>
  <si>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</si>
  <si>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</si>
  <si>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</si>
  <si>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</si>
  <si>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</si>
  <si>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</si>
  <si>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</si>
  <si>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</si>
  <si>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</si>
  <si>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</si>
  <si>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</si>
  <si>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</si>
  <si>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</si>
  <si>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</si>
  <si>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</si>
  <si>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</si>
  <si>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</si>
  <si>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t>Select Semester here</t>
  </si>
  <si>
    <t>Select Alt Semester</t>
  </si>
  <si>
    <t>Select Intake Semester here</t>
  </si>
  <si>
    <r>
      <t xml:space="preserve">Bachelor of Business and Commerce and Bachelor of Digital Media and Communication
(2021-2025 Intakes)
</t>
    </r>
    <r>
      <rPr>
        <sz val="9"/>
        <color rgb="FF000000"/>
        <rFont val="Arial"/>
        <family val="2"/>
      </rPr>
      <t>Course Code: B2027</t>
    </r>
  </si>
  <si>
    <r>
      <rPr>
        <b/>
        <sz val="11"/>
        <color rgb="FF000000"/>
        <rFont val="Arial"/>
        <family val="2"/>
      </rPr>
      <t xml:space="preserve">Bachelor of Business and Commerce and Bachelor of Digital Media and Communication (2021-2025 Intakes)
</t>
    </r>
    <r>
      <rPr>
        <sz val="9"/>
        <color rgb="FF000000"/>
        <rFont val="Arial"/>
        <family val="2"/>
      </rPr>
      <t>Course Code: B2027</t>
    </r>
  </si>
  <si>
    <r>
      <t xml:space="preserve">Bachelor of Business and Commerce and Bachelor of Digital Media and Communication
(2021-2025 Intakes)
</t>
    </r>
    <r>
      <rPr>
        <sz val="8"/>
        <color rgb="FF000000"/>
        <rFont val="Arial"/>
        <family val="2"/>
      </rPr>
      <t>Course Code: B2027</t>
    </r>
  </si>
  <si>
    <t>Students are only permitted to select one MAJOR and are not allowed to select
any MINOR from the Business component.</t>
  </si>
  <si>
    <t>If you failed a unit, do not include it in the semester you failed it.</t>
  </si>
  <si>
    <t>If you plan to enrol in the electives from other schools, it is your responsibility to ensure that
you have met the requisities and enrolment rules.</t>
  </si>
  <si>
    <t xml:space="preserve">The course map tool does not help you check the prerequisites of the unit.
You need to refer to the handbook and ensure that you have met the requisites before enrolling in that unit.  </t>
  </si>
  <si>
    <t>The course map tool does not help you check the prerequisites of the unit. You need to refer to the handbook
and ensure that you have met the prerequisities before enrolling in that unit.</t>
  </si>
  <si>
    <t>You must complete 96 credit points from Parts A and B as described in the Bachelor of Business and Commerce.</t>
  </si>
  <si>
    <t>You must complete 96 credit points from Parts A, B and C as described in the Bachelor of Digital Media and Communication.</t>
  </si>
  <si>
    <t>Strategic marketing</t>
  </si>
  <si>
    <t>Applied economics</t>
  </si>
  <si>
    <t>Banking and financial management</t>
  </si>
  <si>
    <t>Business analytics</t>
  </si>
  <si>
    <t>Econometrics and business statistics</t>
  </si>
  <si>
    <t>International business management</t>
  </si>
  <si>
    <t>School of Business, Monash University Malaysia Template version: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</si>
</sst>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sz val="10"/>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b/>
      <sz val="8"/>
      <color theme="0" tint="-0.34998626667073579"/>
      <name val="Arial"/>
      <family val="2"/>
    </font>
    <font>
      <b/>
      <sz val="10"/>
      <color theme="10"/>
      <name val="Arial"/>
      <family val="2"/>
    </font>
    <font>
      <sz val="5.5"/>
      <color rgb="FF000000"/>
      <name val="Arial"/>
      <family val="2"/>
    </font>
    <font>
      <sz val="5.5"/>
      <name val="Arial"/>
      <family val="2"/>
    </font>
    <font>
      <sz val="9"/>
      <name val="Arial"/>
      <family val="2"/>
    </font>
    <font>
      <sz val="10"/>
      <color rgb="FF000000"/>
      <name val="Arial"/>
      <family val="2"/>
    </font>
    <font>
      <sz val="6"/>
      <color theme="1"/>
      <name val="Arial"/>
      <family val="2"/>
    </font>
    <font>
      <b/>
      <sz val="7"/>
      <color theme="1"/>
      <name val="Arial"/>
      <family val="2"/>
    </font>
    <font>
      <b/>
      <sz val="7"/>
      <name val="Arial"/>
      <family val="2"/>
    </font>
  </fonts>
  <fills count="28">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rgb="FFD9EAD3"/>
      </patternFill>
    </fill>
    <fill>
      <patternFill patternType="solid">
        <fgColor theme="2" tint="-0.14999847407452621"/>
        <bgColor indexed="64"/>
      </patternFill>
    </fill>
    <fill>
      <patternFill patternType="solid">
        <fgColor rgb="FF6D9EEB"/>
        <bgColor indexed="64"/>
      </patternFill>
    </fill>
    <fill>
      <patternFill patternType="solid">
        <fgColor theme="0" tint="-0.14999847407452621"/>
        <bgColor indexed="64"/>
      </patternFill>
    </fill>
  </fills>
  <borders count="219">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rgb="FF000000"/>
      </left>
      <right/>
      <top/>
      <bottom/>
      <diagonal/>
    </border>
    <border>
      <left/>
      <right style="thin">
        <color rgb="FF00000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theme="1"/>
      </left>
      <right style="thin">
        <color rgb="FF000000"/>
      </right>
      <top/>
      <bottom/>
      <diagonal/>
    </border>
    <border>
      <left style="thin">
        <color rgb="FF000000"/>
      </left>
      <right style="thin">
        <color rgb="FF000000"/>
      </right>
      <top/>
      <bottom/>
      <diagonal/>
    </border>
    <border>
      <left style="double">
        <color theme="1"/>
      </left>
      <right/>
      <top/>
      <bottom/>
      <diagonal/>
    </border>
    <border>
      <left/>
      <right style="thin">
        <color theme="0"/>
      </right>
      <top style="thin">
        <color theme="0"/>
      </top>
      <bottom style="thin">
        <color theme="0"/>
      </bottom>
      <diagonal/>
    </border>
    <border>
      <left style="thin">
        <color theme="1"/>
      </left>
      <right style="thin">
        <color theme="1"/>
      </right>
      <top/>
      <bottom style="thin">
        <color theme="1"/>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right style="thin">
        <color theme="1"/>
      </right>
      <top style="thin">
        <color indexed="64"/>
      </top>
      <bottom/>
      <diagonal/>
    </border>
    <border>
      <left style="double">
        <color theme="1"/>
      </left>
      <right style="thin">
        <color theme="1"/>
      </right>
      <top style="thin">
        <color theme="1"/>
      </top>
      <bottom style="thin">
        <color theme="1"/>
      </bottom>
      <diagonal/>
    </border>
    <border>
      <left style="double">
        <color theme="1"/>
      </left>
      <right style="double">
        <color theme="1"/>
      </right>
      <top/>
      <bottom/>
      <diagonal/>
    </border>
    <border>
      <left/>
      <right style="thin">
        <color indexed="64"/>
      </right>
      <top/>
      <bottom/>
      <diagonal/>
    </border>
    <border>
      <left style="thin">
        <color theme="0"/>
      </left>
      <right style="thin">
        <color theme="0"/>
      </right>
      <top style="thin">
        <color theme="0"/>
      </top>
      <bottom style="thin">
        <color indexed="64"/>
      </bottom>
      <diagonal/>
    </border>
    <border>
      <left style="thin">
        <color theme="0"/>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style="thin">
        <color rgb="FFA5A5A5"/>
      </top>
      <bottom style="thin">
        <color rgb="FFA5A5A5"/>
      </bottom>
      <diagonal/>
    </border>
    <border>
      <left style="thin">
        <color indexed="64"/>
      </left>
      <right style="thin">
        <color indexed="64"/>
      </right>
      <top style="thin">
        <color rgb="FFA5A5A5"/>
      </top>
      <bottom style="thin">
        <color indexed="64"/>
      </bottom>
      <diagonal/>
    </border>
    <border>
      <left style="thin">
        <color theme="1"/>
      </left>
      <right style="thin">
        <color theme="1"/>
      </right>
      <top style="thin">
        <color theme="1"/>
      </top>
      <bottom/>
      <diagonal/>
    </border>
    <border>
      <left style="double">
        <color theme="1"/>
      </left>
      <right style="thin">
        <color theme="1"/>
      </right>
      <top style="thin">
        <color theme="1"/>
      </top>
      <bottom/>
      <diagonal/>
    </border>
    <border>
      <left style="double">
        <color theme="1"/>
      </left>
      <right style="double">
        <color theme="1"/>
      </right>
      <top style="thin">
        <color theme="1"/>
      </top>
      <bottom/>
      <diagonal/>
    </border>
    <border>
      <left style="thin">
        <color theme="1"/>
      </left>
      <right style="thin">
        <color indexed="64"/>
      </right>
      <top style="thin">
        <color theme="1"/>
      </top>
      <bottom/>
      <diagonal/>
    </border>
    <border>
      <left style="double">
        <color theme="1"/>
      </left>
      <right style="thin">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theme="1"/>
      </left>
      <right style="double">
        <color theme="1"/>
      </right>
      <top style="thin">
        <color theme="1"/>
      </top>
      <bottom style="thin">
        <color theme="1"/>
      </bottom>
      <diagonal/>
    </border>
    <border>
      <left style="thin">
        <color theme="1"/>
      </left>
      <right style="double">
        <color theme="1"/>
      </right>
      <top style="thin">
        <color theme="1"/>
      </top>
      <bottom/>
      <diagonal/>
    </border>
    <border>
      <left style="thin">
        <color theme="0"/>
      </left>
      <right style="thin">
        <color indexed="64"/>
      </right>
      <top style="thin">
        <color theme="0"/>
      </top>
      <bottom style="thin">
        <color theme="0"/>
      </bottom>
      <diagonal/>
    </border>
    <border>
      <left style="thin">
        <color rgb="FFFFFFFF"/>
      </left>
      <right style="thin">
        <color rgb="FFFFFFFF"/>
      </right>
      <top style="thin">
        <color rgb="FFFFFFFF"/>
      </top>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right style="thin">
        <color theme="0"/>
      </right>
      <top/>
      <bottom style="thin">
        <color theme="0"/>
      </bottom>
      <diagonal/>
    </border>
    <border>
      <left/>
      <right/>
      <top/>
      <bottom style="thin">
        <color theme="0"/>
      </bottom>
      <diagonal/>
    </border>
    <border>
      <left style="thin">
        <color rgb="FFFFFFFF"/>
      </left>
      <right/>
      <top style="thin">
        <color rgb="FFFFFFFF"/>
      </top>
      <bottom/>
      <diagonal/>
    </border>
    <border>
      <left style="thin">
        <color rgb="FFFFFFFF"/>
      </left>
      <right style="thin">
        <color rgb="FFFFFFFF"/>
      </right>
      <top/>
      <bottom/>
      <diagonal/>
    </border>
    <border>
      <left style="thin">
        <color indexed="64"/>
      </left>
      <right style="thin">
        <color theme="0"/>
      </right>
      <top style="thin">
        <color theme="0"/>
      </top>
      <bottom style="thin">
        <color indexed="64"/>
      </bottom>
      <diagonal/>
    </border>
    <border>
      <left style="thin">
        <color indexed="64"/>
      </left>
      <right/>
      <top style="thin">
        <color theme="1"/>
      </top>
      <bottom/>
      <diagonal/>
    </border>
    <border>
      <left style="thin">
        <color indexed="64"/>
      </left>
      <right/>
      <top/>
      <bottom style="thin">
        <color theme="1"/>
      </bottom>
      <diagonal/>
    </border>
    <border>
      <left/>
      <right style="thin">
        <color rgb="FFFFFFFF"/>
      </right>
      <top style="thin">
        <color rgb="FFFFFFFF"/>
      </top>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indexed="64"/>
      </top>
      <bottom/>
      <diagonal/>
    </border>
    <border>
      <left/>
      <right style="thin">
        <color theme="0"/>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bottom>
      <diagonal/>
    </border>
    <border>
      <left/>
      <right style="thin">
        <color indexed="64"/>
      </right>
      <top/>
      <bottom style="thin">
        <color theme="0"/>
      </bottom>
      <diagonal/>
    </border>
    <border>
      <left style="thin">
        <color theme="0"/>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theme="1"/>
      </left>
      <right style="thin">
        <color indexed="64"/>
      </right>
      <top style="thin">
        <color indexed="64"/>
      </top>
      <bottom style="double">
        <color indexed="64"/>
      </bottom>
      <diagonal/>
    </border>
    <border>
      <left style="double">
        <color theme="1"/>
      </left>
      <right style="thin">
        <color indexed="64"/>
      </right>
      <top/>
      <bottom style="thin">
        <color indexed="64"/>
      </bottom>
      <diagonal/>
    </border>
    <border>
      <left style="double">
        <color theme="1"/>
      </left>
      <right style="thin">
        <color theme="1"/>
      </right>
      <top/>
      <bottom style="thin">
        <color theme="1"/>
      </bottom>
      <diagonal/>
    </border>
    <border>
      <left style="thin">
        <color theme="1"/>
      </left>
      <right style="double">
        <color theme="1"/>
      </right>
      <top/>
      <bottom style="thin">
        <color theme="1"/>
      </bottom>
      <diagonal/>
    </border>
    <border>
      <left/>
      <right/>
      <top/>
      <bottom style="double">
        <color indexed="64"/>
      </bottom>
      <diagonal/>
    </border>
    <border>
      <left/>
      <right style="thin">
        <color theme="1"/>
      </right>
      <top style="thin">
        <color theme="1"/>
      </top>
      <bottom style="double">
        <color indexed="64"/>
      </bottom>
      <diagonal/>
    </border>
    <border>
      <left style="thin">
        <color theme="1"/>
      </left>
      <right style="thin">
        <color theme="1"/>
      </right>
      <top style="thin">
        <color theme="1"/>
      </top>
      <bottom style="double">
        <color indexed="64"/>
      </bottom>
      <diagonal/>
    </border>
    <border>
      <left/>
      <right style="thin">
        <color theme="0"/>
      </right>
      <top/>
      <bottom style="thin">
        <color theme="1"/>
      </bottom>
      <diagonal/>
    </border>
    <border>
      <left style="thin">
        <color indexed="64"/>
      </left>
      <right style="thin">
        <color indexed="64"/>
      </right>
      <top style="thin">
        <color theme="0" tint="-0.249977111117893"/>
      </top>
      <bottom style="thin">
        <color theme="0" tint="-0.249977111117893"/>
      </bottom>
      <diagonal/>
    </border>
    <border>
      <left/>
      <right/>
      <top style="thin">
        <color indexed="64"/>
      </top>
      <bottom style="thin">
        <color theme="0" tint="-0.249977111117893"/>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theme="0"/>
      </left>
      <right/>
      <top style="thin">
        <color indexed="64"/>
      </top>
      <bottom/>
      <diagonal/>
    </border>
    <border>
      <left style="thin">
        <color theme="0"/>
      </left>
      <right/>
      <top style="thin">
        <color indexed="64"/>
      </top>
      <bottom style="thick">
        <color theme="0"/>
      </bottom>
      <diagonal/>
    </border>
    <border>
      <left/>
      <right style="thin">
        <color theme="0"/>
      </right>
      <top style="thin">
        <color indexed="64"/>
      </top>
      <bottom style="thick">
        <color theme="0"/>
      </bottom>
      <diagonal/>
    </border>
    <border>
      <left style="thin">
        <color theme="1"/>
      </left>
      <right/>
      <top style="thick">
        <color theme="0"/>
      </top>
      <bottom/>
      <diagonal/>
    </border>
    <border>
      <left/>
      <right style="thick">
        <color theme="0"/>
      </right>
      <top style="thick">
        <color theme="0"/>
      </top>
      <bottom/>
      <diagonal/>
    </border>
    <border>
      <left/>
      <right/>
      <top style="thick">
        <color theme="0"/>
      </top>
      <bottom style="thick">
        <color theme="0"/>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n">
        <color theme="1"/>
      </left>
      <right/>
      <top/>
      <bottom style="thick">
        <color theme="0"/>
      </bottom>
      <diagonal/>
    </border>
    <border>
      <left/>
      <right style="thick">
        <color theme="0"/>
      </right>
      <top/>
      <bottom style="thick">
        <color theme="0"/>
      </bottom>
      <diagonal/>
    </border>
    <border>
      <left/>
      <right style="thick">
        <color indexed="64"/>
      </right>
      <top/>
      <bottom/>
      <diagonal/>
    </border>
    <border>
      <left style="thick">
        <color indexed="64"/>
      </left>
      <right/>
      <top/>
      <bottom/>
      <diagonal/>
    </border>
    <border>
      <left style="thick">
        <color indexed="64"/>
      </left>
      <right style="thick">
        <color indexed="64"/>
      </right>
      <top/>
      <bottom/>
      <diagonal/>
    </border>
    <border>
      <left style="thick">
        <color theme="1"/>
      </left>
      <right/>
      <top/>
      <bottom/>
      <diagonal/>
    </border>
    <border>
      <left/>
      <right/>
      <top/>
      <bottom style="double">
        <color rgb="FF000000"/>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n">
        <color indexed="64"/>
      </left>
      <right style="thin">
        <color theme="0"/>
      </right>
      <top/>
      <bottom/>
      <diagonal/>
    </border>
    <border>
      <left style="thin">
        <color indexed="64"/>
      </left>
      <right style="thin">
        <color theme="0"/>
      </right>
      <top style="thin">
        <color rgb="FFFFFFFF"/>
      </top>
      <bottom style="thin">
        <color rgb="FFFFFFFF"/>
      </bottom>
      <diagonal/>
    </border>
    <border>
      <left style="thin">
        <color indexed="64"/>
      </left>
      <right style="thin">
        <color theme="0"/>
      </right>
      <top style="thin">
        <color rgb="FFFFFFFF"/>
      </top>
      <bottom style="thin">
        <color theme="0"/>
      </bottom>
      <diagonal/>
    </border>
    <border>
      <left style="thin">
        <color indexed="64"/>
      </left>
      <right style="thin">
        <color indexed="64"/>
      </right>
      <top style="thin">
        <color theme="1"/>
      </top>
      <bottom style="thin">
        <color theme="0" tint="-0.249977111117893"/>
      </bottom>
      <diagonal/>
    </border>
    <border>
      <left style="thin">
        <color indexed="64"/>
      </left>
      <right style="thin">
        <color indexed="64"/>
      </right>
      <top style="thin">
        <color theme="0" tint="-0.249977111117893"/>
      </top>
      <bottom style="thin">
        <color theme="1"/>
      </bottom>
      <diagonal/>
    </border>
    <border>
      <left style="thin">
        <color indexed="64"/>
      </left>
      <right style="thin">
        <color indexed="64"/>
      </right>
      <top style="thin">
        <color theme="0" tint="-0.249977111117893"/>
      </top>
      <bottom/>
      <diagonal/>
    </border>
    <border>
      <left style="thin">
        <color indexed="64"/>
      </left>
      <right style="thin">
        <color indexed="64"/>
      </right>
      <top/>
      <bottom style="thin">
        <color theme="0" tint="-0.249977111117893"/>
      </bottom>
      <diagonal/>
    </border>
    <border>
      <left style="thin">
        <color theme="0"/>
      </left>
      <right/>
      <top/>
      <bottom style="thin">
        <color indexed="64"/>
      </bottom>
      <diagonal/>
    </border>
    <border>
      <left/>
      <right style="thin">
        <color theme="1"/>
      </right>
      <top/>
      <bottom style="thin">
        <color indexed="64"/>
      </bottom>
      <diagonal/>
    </border>
    <border>
      <left style="thin">
        <color theme="0"/>
      </left>
      <right/>
      <top/>
      <bottom style="thin">
        <color theme="0"/>
      </bottom>
      <diagonal/>
    </border>
    <border>
      <left/>
      <right/>
      <top style="thick">
        <color theme="0"/>
      </top>
      <bottom/>
      <diagonal/>
    </border>
    <border>
      <left style="thick">
        <color theme="0"/>
      </left>
      <right style="thick">
        <color theme="0"/>
      </right>
      <top style="thick">
        <color theme="0"/>
      </top>
      <bottom/>
      <diagonal/>
    </border>
    <border>
      <left style="thin">
        <color theme="0"/>
      </left>
      <right style="thin">
        <color theme="0"/>
      </right>
      <top style="thick">
        <color theme="0"/>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1"/>
      </right>
      <top style="thin">
        <color theme="0" tint="-0.249977111117893"/>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style="thin">
        <color theme="1"/>
      </right>
      <top style="thin">
        <color theme="0" tint="-0.249977111117893"/>
      </top>
      <bottom style="thin">
        <color theme="1"/>
      </bottom>
      <diagonal/>
    </border>
  </borders>
  <cellStyleXfs count="9">
    <xf numFmtId="0" fontId="0" fillId="0" borderId="0"/>
    <xf numFmtId="0" fontId="16" fillId="0" borderId="0" applyNumberFormat="0" applyFill="0" applyBorder="0" applyAlignment="0" applyProtection="0"/>
    <xf numFmtId="0" fontId="17" fillId="0" borderId="8"/>
    <xf numFmtId="0" fontId="39" fillId="0" borderId="8"/>
    <xf numFmtId="0" fontId="17" fillId="0" borderId="8"/>
    <xf numFmtId="0" fontId="39" fillId="0" borderId="8"/>
    <xf numFmtId="0" fontId="16" fillId="0" borderId="8" applyNumberFormat="0" applyFill="0" applyBorder="0" applyAlignment="0" applyProtection="0"/>
    <xf numFmtId="0" fontId="39" fillId="0" borderId="8"/>
    <xf numFmtId="0" fontId="39" fillId="0" borderId="8"/>
  </cellStyleXfs>
  <cellXfs count="488">
    <xf numFmtId="0" fontId="0" fillId="0" borderId="0" xfId="0" applyFont="1" applyAlignment="1"/>
    <xf numFmtId="0" fontId="0" fillId="0" borderId="0" xfId="0" applyFont="1"/>
    <xf numFmtId="0" fontId="11" fillId="0" borderId="9" xfId="0" applyFont="1" applyBorder="1"/>
    <xf numFmtId="0" fontId="0" fillId="0" borderId="9" xfId="0" applyFont="1" applyBorder="1"/>
    <xf numFmtId="0" fontId="0" fillId="0" borderId="15" xfId="0" applyFont="1" applyBorder="1"/>
    <xf numFmtId="0" fontId="0" fillId="0" borderId="16" xfId="0" applyFont="1" applyBorder="1"/>
    <xf numFmtId="0" fontId="0" fillId="0" borderId="0" xfId="0" applyFont="1" applyAlignment="1">
      <alignment vertical="center"/>
    </xf>
    <xf numFmtId="0" fontId="5" fillId="2" borderId="2" xfId="0" applyFont="1" applyFill="1" applyBorder="1" applyAlignment="1">
      <alignment vertical="center"/>
    </xf>
    <xf numFmtId="0" fontId="0" fillId="0" borderId="28" xfId="0" applyFont="1" applyBorder="1"/>
    <xf numFmtId="0" fontId="0" fillId="0" borderId="29" xfId="0" applyFont="1" applyBorder="1"/>
    <xf numFmtId="0" fontId="14" fillId="0" borderId="15" xfId="0" applyFont="1" applyBorder="1"/>
    <xf numFmtId="0" fontId="0" fillId="0" borderId="37" xfId="0" applyFont="1" applyBorder="1"/>
    <xf numFmtId="0" fontId="0" fillId="0" borderId="0" xfId="0" applyFont="1" applyAlignment="1"/>
    <xf numFmtId="0" fontId="0" fillId="0" borderId="0" xfId="0" applyFont="1" applyAlignment="1"/>
    <xf numFmtId="0" fontId="20" fillId="0" borderId="8" xfId="2" applyFont="1" applyAlignment="1">
      <alignment horizontal="center" vertical="center" wrapText="1"/>
    </xf>
    <xf numFmtId="0" fontId="17" fillId="0" borderId="8" xfId="2"/>
    <xf numFmtId="0" fontId="17" fillId="0" borderId="46" xfId="2" applyBorder="1"/>
    <xf numFmtId="0" fontId="20" fillId="0" borderId="8" xfId="2" applyFont="1" applyAlignment="1">
      <alignment horizontal="left" vertical="center" wrapText="1"/>
    </xf>
    <xf numFmtId="0" fontId="20" fillId="3" borderId="8" xfId="2" applyFont="1" applyFill="1" applyAlignment="1">
      <alignment horizontal="left" vertical="center" wrapText="1"/>
    </xf>
    <xf numFmtId="0" fontId="20" fillId="0" borderId="11" xfId="2" applyFont="1" applyBorder="1" applyAlignment="1">
      <alignment horizontal="left" vertical="center" wrapText="1"/>
    </xf>
    <xf numFmtId="0" fontId="20" fillId="0" borderId="10" xfId="2" applyFont="1" applyBorder="1" applyAlignment="1">
      <alignment horizontal="left" vertical="center" wrapText="1"/>
    </xf>
    <xf numFmtId="0" fontId="20" fillId="0" borderId="49" xfId="2" applyFont="1" applyBorder="1" applyAlignment="1">
      <alignment horizontal="center" vertical="center" wrapText="1"/>
    </xf>
    <xf numFmtId="0" fontId="20" fillId="0" borderId="50" xfId="2" applyFont="1" applyBorder="1" applyAlignment="1">
      <alignment horizontal="center" vertical="center" wrapText="1"/>
    </xf>
    <xf numFmtId="0" fontId="20" fillId="0" borderId="11" xfId="2" applyFont="1" applyBorder="1" applyAlignment="1">
      <alignment horizontal="center" vertical="center" wrapText="1"/>
    </xf>
    <xf numFmtId="0" fontId="17" fillId="0" borderId="51" xfId="2" applyBorder="1"/>
    <xf numFmtId="0" fontId="0" fillId="0" borderId="8" xfId="0" applyFont="1" applyBorder="1" applyAlignment="1"/>
    <xf numFmtId="0" fontId="0" fillId="0" borderId="0" xfId="0" applyFont="1" applyAlignment="1">
      <alignment wrapText="1"/>
    </xf>
    <xf numFmtId="0" fontId="0" fillId="0" borderId="8" xfId="0" applyFont="1" applyBorder="1" applyAlignment="1">
      <alignment wrapText="1"/>
    </xf>
    <xf numFmtId="0" fontId="17" fillId="0" borderId="46" xfId="0" applyFont="1" applyBorder="1" applyAlignment="1"/>
    <xf numFmtId="0" fontId="0" fillId="0" borderId="46" xfId="0" applyFont="1" applyBorder="1" applyAlignment="1"/>
    <xf numFmtId="0" fontId="2" fillId="11" borderId="46" xfId="0" applyFont="1" applyFill="1" applyBorder="1" applyAlignment="1"/>
    <xf numFmtId="0" fontId="1" fillId="0" borderId="0" xfId="0" applyFont="1" applyAlignment="1"/>
    <xf numFmtId="0" fontId="0" fillId="0" borderId="0" xfId="0" applyFont="1" applyFill="1" applyAlignment="1"/>
    <xf numFmtId="0" fontId="0" fillId="0" borderId="14" xfId="0" applyFont="1" applyBorder="1" applyAlignment="1"/>
    <xf numFmtId="0" fontId="1" fillId="0" borderId="14" xfId="0" applyFont="1" applyBorder="1" applyAlignment="1"/>
    <xf numFmtId="0" fontId="6" fillId="0" borderId="14" xfId="0" applyFont="1" applyBorder="1" applyAlignment="1">
      <alignment horizontal="center" vertical="top"/>
    </xf>
    <xf numFmtId="0" fontId="1" fillId="0" borderId="14" xfId="0" applyFont="1" applyBorder="1" applyAlignment="1">
      <alignment horizontal="center" vertical="center"/>
    </xf>
    <xf numFmtId="0" fontId="1" fillId="0" borderId="14" xfId="0" applyFont="1" applyBorder="1" applyAlignment="1">
      <alignment vertical="center"/>
    </xf>
    <xf numFmtId="0" fontId="6" fillId="0" borderId="14" xfId="0" applyFont="1" applyBorder="1" applyAlignment="1">
      <alignment vertical="center" wrapText="1"/>
    </xf>
    <xf numFmtId="0" fontId="6" fillId="0" borderId="14" xfId="0" applyFont="1" applyBorder="1" applyAlignment="1">
      <alignment vertical="center"/>
    </xf>
    <xf numFmtId="0" fontId="6" fillId="15" borderId="14" xfId="0" applyFont="1" applyFill="1" applyBorder="1" applyAlignment="1" applyProtection="1">
      <alignment horizontal="center" vertical="center"/>
      <protection locked="0"/>
    </xf>
    <xf numFmtId="0" fontId="6" fillId="0" borderId="14" xfId="0" applyFont="1" applyFill="1" applyBorder="1" applyAlignment="1">
      <alignment vertical="center"/>
    </xf>
    <xf numFmtId="0" fontId="11" fillId="0" borderId="7" xfId="0" applyFont="1" applyBorder="1"/>
    <xf numFmtId="0" fontId="6" fillId="0" borderId="12" xfId="0" applyFont="1" applyFill="1" applyBorder="1" applyAlignment="1">
      <alignment horizontal="center" vertical="center"/>
    </xf>
    <xf numFmtId="0" fontId="8" fillId="3" borderId="2" xfId="0" applyFont="1" applyFill="1" applyBorder="1" applyAlignment="1">
      <alignment horizontal="center" vertical="center"/>
    </xf>
    <xf numFmtId="0" fontId="22" fillId="0" borderId="2" xfId="0" applyFont="1" applyBorder="1" applyAlignment="1">
      <alignment horizontal="center" vertical="center"/>
    </xf>
    <xf numFmtId="0" fontId="6" fillId="0" borderId="12" xfId="0" applyFont="1" applyFill="1" applyBorder="1" applyAlignment="1">
      <alignment vertical="center"/>
    </xf>
    <xf numFmtId="0" fontId="22" fillId="0" borderId="2" xfId="0" applyFont="1" applyFill="1" applyBorder="1" applyAlignment="1">
      <alignment horizontal="center" vertical="center"/>
    </xf>
    <xf numFmtId="0" fontId="22" fillId="18" borderId="2" xfId="0" applyFont="1" applyFill="1" applyBorder="1" applyAlignment="1">
      <alignment horizontal="center" vertical="center"/>
    </xf>
    <xf numFmtId="0" fontId="22"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5" fillId="0" borderId="54"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25" fillId="0" borderId="56" xfId="0" applyFont="1" applyFill="1" applyBorder="1" applyAlignment="1">
      <alignment horizontal="center" vertical="center" wrapText="1"/>
    </xf>
    <xf numFmtId="0" fontId="25" fillId="0" borderId="57" xfId="0" applyFont="1" applyFill="1" applyBorder="1" applyAlignment="1">
      <alignment horizontal="center" vertical="center" wrapText="1"/>
    </xf>
    <xf numFmtId="0" fontId="25" fillId="0" borderId="58" xfId="0" applyFont="1" applyFill="1" applyBorder="1" applyAlignment="1">
      <alignment horizontal="center" vertical="center" wrapText="1"/>
    </xf>
    <xf numFmtId="0" fontId="25" fillId="0" borderId="59"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25" fillId="0" borderId="63" xfId="0" applyFont="1" applyFill="1" applyBorder="1" applyAlignment="1">
      <alignment horizontal="center" vertical="center" wrapText="1"/>
    </xf>
    <xf numFmtId="0" fontId="25" fillId="0" borderId="64" xfId="0" applyFont="1" applyFill="1" applyBorder="1" applyAlignment="1">
      <alignment horizontal="center" vertical="center" wrapText="1"/>
    </xf>
    <xf numFmtId="0" fontId="25" fillId="0" borderId="65" xfId="0" applyFont="1" applyFill="1" applyBorder="1" applyAlignment="1">
      <alignment horizontal="center" vertical="center" wrapText="1"/>
    </xf>
    <xf numFmtId="0" fontId="25" fillId="0" borderId="66" xfId="0" applyFont="1" applyFill="1" applyBorder="1" applyAlignment="1">
      <alignment horizontal="center" vertical="center" wrapText="1"/>
    </xf>
    <xf numFmtId="0" fontId="25" fillId="0" borderId="67" xfId="0" applyFont="1" applyFill="1" applyBorder="1" applyAlignment="1">
      <alignment horizontal="center" vertical="center" wrapText="1"/>
    </xf>
    <xf numFmtId="0" fontId="25" fillId="0" borderId="68"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9" xfId="0" applyFont="1" applyFill="1" applyBorder="1" applyAlignment="1">
      <alignment horizontal="center" vertical="center"/>
    </xf>
    <xf numFmtId="0" fontId="9" fillId="13" borderId="73" xfId="0" applyFont="1" applyFill="1" applyBorder="1" applyAlignment="1">
      <alignment horizontal="center" vertical="center"/>
    </xf>
    <xf numFmtId="0" fontId="9" fillId="13" borderId="70" xfId="0" applyFont="1" applyFill="1" applyBorder="1" applyAlignment="1">
      <alignment horizontal="center" vertical="center"/>
    </xf>
    <xf numFmtId="0" fontId="9" fillId="17" borderId="6"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72" xfId="0" applyFont="1" applyFill="1" applyBorder="1" applyAlignment="1">
      <alignment horizontal="center" vertical="center" wrapText="1"/>
    </xf>
    <xf numFmtId="0" fontId="0" fillId="0" borderId="0" xfId="0" applyFont="1" applyAlignment="1"/>
    <xf numFmtId="0" fontId="23" fillId="0" borderId="32" xfId="0" applyFont="1" applyBorder="1" applyAlignment="1" applyProtection="1">
      <alignment horizontal="center" vertical="center" wrapText="1"/>
      <protection locked="0"/>
    </xf>
    <xf numFmtId="0" fontId="25" fillId="0" borderId="33" xfId="0" applyFont="1" applyFill="1" applyBorder="1" applyAlignment="1">
      <alignment horizontal="center" vertical="center" wrapText="1"/>
    </xf>
    <xf numFmtId="0" fontId="25" fillId="0" borderId="32" xfId="0" applyFont="1" applyFill="1" applyBorder="1" applyAlignment="1">
      <alignment horizontal="center" vertical="center" wrapText="1"/>
    </xf>
    <xf numFmtId="0" fontId="23" fillId="4" borderId="34" xfId="0" applyFont="1" applyFill="1" applyBorder="1" applyAlignment="1" applyProtection="1">
      <alignment horizontal="center" vertical="center" wrapText="1"/>
      <protection locked="0"/>
    </xf>
    <xf numFmtId="0" fontId="23" fillId="0" borderId="34" xfId="0" applyFont="1" applyBorder="1" applyAlignment="1" applyProtection="1">
      <alignment horizontal="center" vertical="center" wrapText="1"/>
      <protection locked="0"/>
    </xf>
    <xf numFmtId="0" fontId="23" fillId="3" borderId="34" xfId="0" applyFont="1" applyFill="1" applyBorder="1" applyAlignment="1" applyProtection="1">
      <alignment horizontal="center" vertical="center" wrapText="1"/>
      <protection locked="0"/>
    </xf>
    <xf numFmtId="0" fontId="23" fillId="4" borderId="35" xfId="0" applyFont="1" applyFill="1" applyBorder="1" applyAlignment="1" applyProtection="1">
      <alignment horizontal="center" vertical="center" wrapText="1"/>
      <protection locked="0"/>
    </xf>
    <xf numFmtId="0" fontId="25" fillId="0" borderId="71"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5" fillId="0" borderId="2" xfId="0" applyFont="1" applyBorder="1" applyAlignment="1" applyProtection="1">
      <alignment horizontal="center" vertical="center"/>
      <protection locked="0"/>
    </xf>
    <xf numFmtId="0" fontId="0" fillId="0" borderId="0" xfId="0" applyFont="1" applyAlignment="1"/>
    <xf numFmtId="0" fontId="25" fillId="0" borderId="77" xfId="0" applyFont="1" applyFill="1" applyBorder="1" applyAlignment="1">
      <alignment horizontal="center" vertical="center" wrapText="1"/>
    </xf>
    <xf numFmtId="0" fontId="25" fillId="0" borderId="78" xfId="0" applyFont="1" applyFill="1" applyBorder="1" applyAlignment="1">
      <alignment horizontal="center" vertical="center" wrapText="1"/>
    </xf>
    <xf numFmtId="0" fontId="25" fillId="0" borderId="79" xfId="0" applyFont="1" applyFill="1" applyBorder="1" applyAlignment="1">
      <alignment horizontal="center" vertical="center" wrapText="1"/>
    </xf>
    <xf numFmtId="0" fontId="25" fillId="0" borderId="80" xfId="0" applyFont="1" applyFill="1" applyBorder="1" applyAlignment="1">
      <alignment horizontal="center" vertical="center" wrapText="1"/>
    </xf>
    <xf numFmtId="0" fontId="25" fillId="0" borderId="81" xfId="0" applyFont="1" applyFill="1" applyBorder="1" applyAlignment="1">
      <alignment horizontal="center" vertical="center" wrapText="1"/>
    </xf>
    <xf numFmtId="0" fontId="25" fillId="0" borderId="82" xfId="0" applyFont="1" applyFill="1" applyBorder="1" applyAlignment="1">
      <alignment horizontal="center" vertical="center" wrapText="1"/>
    </xf>
    <xf numFmtId="0" fontId="23" fillId="0" borderId="84" xfId="0" applyFont="1" applyFill="1" applyBorder="1" applyAlignment="1" applyProtection="1">
      <alignment horizontal="center" vertical="center" wrapText="1"/>
      <protection locked="0"/>
    </xf>
    <xf numFmtId="0" fontId="23" fillId="0" borderId="85" xfId="0" applyFont="1" applyFill="1" applyBorder="1" applyAlignment="1" applyProtection="1">
      <alignment horizontal="center" vertical="center" wrapText="1"/>
      <protection locked="0"/>
    </xf>
    <xf numFmtId="0" fontId="23" fillId="0" borderId="86" xfId="0" applyFont="1" applyFill="1" applyBorder="1" applyAlignment="1" applyProtection="1">
      <alignment horizontal="center" vertical="center" wrapText="1"/>
      <protection locked="0"/>
    </xf>
    <xf numFmtId="0" fontId="23" fillId="0" borderId="87" xfId="0" applyFont="1" applyFill="1" applyBorder="1" applyAlignment="1" applyProtection="1">
      <alignment horizontal="center" vertical="center" wrapText="1"/>
      <protection locked="0"/>
    </xf>
    <xf numFmtId="0" fontId="23" fillId="0" borderId="92" xfId="0" applyFont="1" applyFill="1" applyBorder="1" applyAlignment="1" applyProtection="1">
      <alignment horizontal="center" vertical="center" wrapText="1"/>
      <protection locked="0"/>
    </xf>
    <xf numFmtId="0" fontId="23" fillId="0" borderId="64" xfId="0" applyFont="1" applyFill="1" applyBorder="1" applyAlignment="1">
      <alignment horizontal="center" vertical="center" wrapText="1"/>
    </xf>
    <xf numFmtId="0" fontId="23" fillId="0" borderId="65"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78" xfId="0" applyFont="1" applyFill="1" applyBorder="1" applyAlignment="1">
      <alignment horizontal="center" vertical="center" wrapText="1"/>
    </xf>
    <xf numFmtId="0" fontId="23" fillId="0" borderId="81" xfId="0" applyFont="1" applyFill="1" applyBorder="1" applyAlignment="1">
      <alignment horizontal="center" vertical="center" wrapText="1"/>
    </xf>
    <xf numFmtId="0" fontId="20" fillId="3" borderId="51" xfId="2" applyFont="1" applyFill="1" applyBorder="1" applyAlignment="1">
      <alignment horizontal="left" vertical="center" wrapText="1"/>
    </xf>
    <xf numFmtId="0" fontId="21" fillId="0" borderId="49" xfId="2" applyFont="1" applyBorder="1" applyAlignment="1">
      <alignment horizontal="left" vertical="center" wrapText="1"/>
    </xf>
    <xf numFmtId="0" fontId="20" fillId="10" borderId="5" xfId="2" applyFont="1" applyFill="1" applyBorder="1" applyAlignment="1">
      <alignment horizontal="center" vertical="center" wrapText="1"/>
    </xf>
    <xf numFmtId="0" fontId="17" fillId="0" borderId="8" xfId="2" applyBorder="1"/>
    <xf numFmtId="0" fontId="20" fillId="0" borderId="97" xfId="2" applyFont="1" applyBorder="1" applyAlignment="1">
      <alignment horizontal="center" vertical="center" wrapText="1"/>
    </xf>
    <xf numFmtId="0" fontId="17" fillId="0" borderId="97" xfId="2" applyBorder="1"/>
    <xf numFmtId="0" fontId="21" fillId="0" borderId="10" xfId="2" applyFont="1" applyBorder="1" applyAlignment="1">
      <alignment horizontal="left" vertical="center" wrapText="1"/>
    </xf>
    <xf numFmtId="0" fontId="20" fillId="0" borderId="10" xfId="2" applyFont="1" applyBorder="1" applyAlignment="1">
      <alignment horizontal="center" vertical="center" wrapText="1"/>
    </xf>
    <xf numFmtId="0" fontId="32" fillId="0" borderId="14" xfId="0" applyFont="1" applyBorder="1" applyAlignment="1"/>
    <xf numFmtId="0" fontId="31" fillId="0" borderId="14" xfId="0" applyFont="1" applyBorder="1" applyAlignment="1"/>
    <xf numFmtId="0" fontId="17" fillId="0" borderId="8" xfId="2" applyAlignment="1">
      <alignment wrapText="1"/>
    </xf>
    <xf numFmtId="0" fontId="17" fillId="0" borderId="46" xfId="0" applyFont="1" applyFill="1" applyBorder="1" applyAlignment="1">
      <alignment horizontal="left"/>
    </xf>
    <xf numFmtId="0" fontId="23" fillId="0" borderId="83" xfId="0" applyFont="1" applyFill="1" applyBorder="1" applyAlignment="1" applyProtection="1">
      <alignment horizontal="center" vertical="center" wrapText="1"/>
      <protection locked="0"/>
    </xf>
    <xf numFmtId="0" fontId="23" fillId="0" borderId="103" xfId="0" applyFont="1" applyFill="1" applyBorder="1" applyAlignment="1">
      <alignment horizontal="center" vertical="center" wrapText="1"/>
    </xf>
    <xf numFmtId="0" fontId="23" fillId="0" borderId="104" xfId="0" applyFont="1" applyFill="1" applyBorder="1" applyAlignment="1">
      <alignment horizontal="center" vertical="center" wrapText="1"/>
    </xf>
    <xf numFmtId="0" fontId="23" fillId="0" borderId="105" xfId="0" applyFont="1" applyFill="1" applyBorder="1" applyAlignment="1">
      <alignment horizontal="center" vertical="center" wrapText="1"/>
    </xf>
    <xf numFmtId="0" fontId="9" fillId="17" borderId="40" xfId="0" applyFont="1" applyFill="1" applyBorder="1" applyAlignment="1">
      <alignment horizontal="center" vertical="center" wrapText="1"/>
    </xf>
    <xf numFmtId="0" fontId="25" fillId="0" borderId="106" xfId="0" applyFont="1" applyFill="1" applyBorder="1" applyAlignment="1">
      <alignment horizontal="center" vertical="center" wrapText="1"/>
    </xf>
    <xf numFmtId="0" fontId="25" fillId="0" borderId="107" xfId="0" applyFont="1" applyFill="1" applyBorder="1" applyAlignment="1">
      <alignment horizontal="center" vertical="center" wrapText="1"/>
    </xf>
    <xf numFmtId="0" fontId="25" fillId="0" borderId="108" xfId="0" applyFont="1" applyFill="1" applyBorder="1" applyAlignment="1">
      <alignment horizontal="center" vertical="center" wrapText="1"/>
    </xf>
    <xf numFmtId="0" fontId="18" fillId="5" borderId="109" xfId="2" applyFont="1" applyFill="1" applyBorder="1" applyAlignment="1">
      <alignment horizontal="center" vertical="top" wrapText="1"/>
    </xf>
    <xf numFmtId="0" fontId="18" fillId="6" borderId="38" xfId="2" applyFont="1" applyFill="1" applyBorder="1" applyAlignment="1">
      <alignment horizontal="center" vertical="top" wrapText="1"/>
    </xf>
    <xf numFmtId="0" fontId="19" fillId="6" borderId="110" xfId="2" applyFont="1" applyFill="1" applyBorder="1" applyAlignment="1">
      <alignment horizontal="center" vertical="top" wrapText="1"/>
    </xf>
    <xf numFmtId="0" fontId="18" fillId="7" borderId="111" xfId="2" applyFont="1" applyFill="1" applyBorder="1" applyAlignment="1">
      <alignment horizontal="center" vertical="top" wrapText="1"/>
    </xf>
    <xf numFmtId="0" fontId="18" fillId="8" borderId="40" xfId="2" applyFont="1" applyFill="1" applyBorder="1" applyAlignment="1">
      <alignment horizontal="center" vertical="top" wrapText="1"/>
    </xf>
    <xf numFmtId="0" fontId="18" fillId="8" borderId="109" xfId="2" applyFont="1" applyFill="1" applyBorder="1" applyAlignment="1">
      <alignment horizontal="center" vertical="top" wrapText="1"/>
    </xf>
    <xf numFmtId="0" fontId="18" fillId="8" borderId="38" xfId="2" applyFont="1" applyFill="1" applyBorder="1" applyAlignment="1">
      <alignment horizontal="center" vertical="top" wrapText="1"/>
    </xf>
    <xf numFmtId="0" fontId="18" fillId="9" borderId="109" xfId="2" applyFont="1" applyFill="1" applyBorder="1" applyAlignment="1">
      <alignment horizontal="center" vertical="top" wrapText="1"/>
    </xf>
    <xf numFmtId="0" fontId="18" fillId="9" borderId="112" xfId="2" applyFont="1" applyFill="1" applyBorder="1" applyAlignment="1">
      <alignment horizontal="center" vertical="top" wrapText="1"/>
    </xf>
    <xf numFmtId="0" fontId="21" fillId="0" borderId="46" xfId="0" applyFont="1" applyBorder="1" applyAlignment="1">
      <alignment vertical="top"/>
    </xf>
    <xf numFmtId="0" fontId="21" fillId="0" borderId="46" xfId="0" applyFont="1" applyFill="1" applyBorder="1" applyAlignment="1">
      <alignment vertical="top" wrapText="1"/>
    </xf>
    <xf numFmtId="0" fontId="18" fillId="0" borderId="48" xfId="2" applyFont="1" applyFill="1" applyBorder="1" applyAlignment="1">
      <alignment horizontal="center" vertical="top" wrapText="1"/>
    </xf>
    <xf numFmtId="0" fontId="21" fillId="22" borderId="113" xfId="0" applyFont="1" applyFill="1" applyBorder="1" applyAlignment="1">
      <alignment vertical="top"/>
    </xf>
    <xf numFmtId="0" fontId="18" fillId="0" borderId="74" xfId="2" applyFont="1" applyFill="1" applyBorder="1" applyAlignment="1">
      <alignment horizontal="center" vertical="top" wrapText="1"/>
    </xf>
    <xf numFmtId="0" fontId="20" fillId="3" borderId="5" xfId="2" applyFont="1" applyFill="1" applyBorder="1" applyAlignment="1">
      <alignment horizontal="center" vertical="top" wrapText="1"/>
    </xf>
    <xf numFmtId="0" fontId="20" fillId="3" borderId="2" xfId="2" applyFont="1" applyFill="1" applyBorder="1" applyAlignment="1">
      <alignment horizontal="center" vertical="top" wrapText="1"/>
    </xf>
    <xf numFmtId="0" fontId="20" fillId="3" borderId="96" xfId="2" applyFont="1" applyFill="1" applyBorder="1" applyAlignment="1">
      <alignment horizontal="center" vertical="top" wrapText="1"/>
    </xf>
    <xf numFmtId="0" fontId="21" fillId="0" borderId="46" xfId="0" applyFont="1" applyBorder="1" applyAlignment="1">
      <alignment vertical="top" wrapText="1"/>
    </xf>
    <xf numFmtId="0" fontId="20" fillId="3" borderId="48" xfId="2" applyFont="1" applyFill="1" applyBorder="1" applyAlignment="1">
      <alignment vertical="top" wrapText="1"/>
    </xf>
    <xf numFmtId="0" fontId="21" fillId="0" borderId="44" xfId="2" applyFont="1" applyBorder="1" applyAlignment="1">
      <alignment horizontal="left" vertical="top" wrapText="1"/>
    </xf>
    <xf numFmtId="0" fontId="20" fillId="3" borderId="53" xfId="2" applyFont="1" applyFill="1" applyBorder="1" applyAlignment="1">
      <alignment horizontal="center" vertical="top" wrapText="1"/>
    </xf>
    <xf numFmtId="0" fontId="21" fillId="23" borderId="46" xfId="0" applyFont="1" applyFill="1" applyBorder="1" applyAlignment="1">
      <alignment vertical="top" wrapText="1"/>
    </xf>
    <xf numFmtId="0" fontId="20" fillId="3" borderId="48" xfId="2" applyFont="1" applyFill="1" applyBorder="1" applyAlignment="1">
      <alignment horizontal="left" vertical="top" wrapText="1"/>
    </xf>
    <xf numFmtId="0" fontId="21" fillId="0" borderId="4" xfId="2" applyFont="1" applyBorder="1" applyAlignment="1">
      <alignment horizontal="left" vertical="top" wrapText="1"/>
    </xf>
    <xf numFmtId="0" fontId="20" fillId="0" borderId="4" xfId="2" applyFont="1" applyBorder="1" applyAlignment="1">
      <alignment vertical="top" wrapText="1"/>
    </xf>
    <xf numFmtId="0" fontId="20" fillId="10" borderId="48" xfId="2" applyFont="1" applyFill="1" applyBorder="1" applyAlignment="1">
      <alignment horizontal="left" vertical="top" wrapText="1"/>
    </xf>
    <xf numFmtId="0" fontId="21" fillId="22" borderId="114" xfId="0" applyFont="1" applyFill="1" applyBorder="1" applyAlignment="1">
      <alignment vertical="top"/>
    </xf>
    <xf numFmtId="0" fontId="20" fillId="0" borderId="4" xfId="2" applyFont="1" applyBorder="1" applyAlignment="1">
      <alignment horizontal="left" vertical="top" wrapText="1"/>
    </xf>
    <xf numFmtId="0" fontId="20" fillId="0" borderId="46" xfId="2" applyFont="1" applyBorder="1" applyAlignment="1">
      <alignment horizontal="left" vertical="top" wrapText="1"/>
    </xf>
    <xf numFmtId="0" fontId="21" fillId="0" borderId="113" xfId="0" applyFont="1" applyFill="1" applyBorder="1" applyAlignment="1">
      <alignment vertical="top"/>
    </xf>
    <xf numFmtId="0" fontId="21" fillId="0" borderId="8" xfId="2" applyFont="1" applyBorder="1" applyAlignment="1">
      <alignment horizontal="left" vertical="top" wrapText="1"/>
    </xf>
    <xf numFmtId="0" fontId="21" fillId="0" borderId="113" xfId="2" applyFont="1" applyBorder="1" applyAlignment="1">
      <alignment horizontal="left" vertical="top" wrapText="1"/>
    </xf>
    <xf numFmtId="0" fontId="18" fillId="24" borderId="109" xfId="2" applyFont="1" applyFill="1" applyBorder="1" applyAlignment="1">
      <alignment horizontal="center" vertical="center" wrapText="1"/>
    </xf>
    <xf numFmtId="0" fontId="18" fillId="24" borderId="110" xfId="2" applyFont="1" applyFill="1" applyBorder="1" applyAlignment="1">
      <alignment horizontal="center" vertical="center" wrapText="1"/>
    </xf>
    <xf numFmtId="0" fontId="18" fillId="9" borderId="40" xfId="2" applyFont="1" applyFill="1" applyBorder="1" applyAlignment="1">
      <alignment horizontal="center" vertical="top" wrapText="1"/>
    </xf>
    <xf numFmtId="0" fontId="18" fillId="24" borderId="116" xfId="2" applyFont="1" applyFill="1" applyBorder="1" applyAlignment="1">
      <alignment horizontal="center" vertical="center" wrapText="1"/>
    </xf>
    <xf numFmtId="0" fontId="20" fillId="3" borderId="115" xfId="2" applyFont="1" applyFill="1" applyBorder="1" applyAlignment="1">
      <alignment horizontal="center" vertical="top" wrapText="1"/>
    </xf>
    <xf numFmtId="0" fontId="0" fillId="0" borderId="100" xfId="0" applyFont="1" applyBorder="1" applyAlignment="1"/>
    <xf numFmtId="0" fontId="0" fillId="0" borderId="117" xfId="0" applyFont="1" applyBorder="1" applyAlignment="1"/>
    <xf numFmtId="0" fontId="17" fillId="0" borderId="46" xfId="0" applyFont="1" applyFill="1" applyBorder="1" applyAlignment="1"/>
    <xf numFmtId="0" fontId="5" fillId="0" borderId="8" xfId="0" applyFont="1" applyBorder="1" applyAlignment="1">
      <alignment horizontal="left"/>
    </xf>
    <xf numFmtId="0" fontId="2" fillId="25" borderId="46" xfId="0" applyFont="1" applyFill="1" applyBorder="1" applyAlignment="1"/>
    <xf numFmtId="0" fontId="0" fillId="0" borderId="118" xfId="0" applyFont="1" applyBorder="1"/>
    <xf numFmtId="0" fontId="0" fillId="0" borderId="119" xfId="0" applyFont="1" applyBorder="1"/>
    <xf numFmtId="0" fontId="0" fillId="0" borderId="120" xfId="0" applyFont="1" applyBorder="1"/>
    <xf numFmtId="0" fontId="0" fillId="0" borderId="121" xfId="0" applyFont="1" applyBorder="1"/>
    <xf numFmtId="0" fontId="0" fillId="0" borderId="122" xfId="0" applyFont="1" applyBorder="1"/>
    <xf numFmtId="0" fontId="0" fillId="0" borderId="121" xfId="0" applyFont="1" applyBorder="1" applyAlignment="1">
      <alignment vertical="center"/>
    </xf>
    <xf numFmtId="0" fontId="0" fillId="0" borderId="122" xfId="0" applyFont="1" applyBorder="1" applyAlignment="1">
      <alignment vertical="center"/>
    </xf>
    <xf numFmtId="0" fontId="0" fillId="0" borderId="123" xfId="0" applyFont="1" applyBorder="1"/>
    <xf numFmtId="0" fontId="0" fillId="0" borderId="117" xfId="0" applyFont="1" applyBorder="1"/>
    <xf numFmtId="0" fontId="0" fillId="0" borderId="124" xfId="0" applyFont="1" applyBorder="1"/>
    <xf numFmtId="0" fontId="0" fillId="0" borderId="125" xfId="0" applyFont="1" applyBorder="1"/>
    <xf numFmtId="0" fontId="0" fillId="0" borderId="126" xfId="0" applyFont="1" applyBorder="1"/>
    <xf numFmtId="0" fontId="0" fillId="0" borderId="127" xfId="0" applyFont="1" applyBorder="1"/>
    <xf numFmtId="0" fontId="0" fillId="0" borderId="128" xfId="0" applyFont="1" applyBorder="1"/>
    <xf numFmtId="0" fontId="0" fillId="0" borderId="129" xfId="0" applyFont="1" applyBorder="1"/>
    <xf numFmtId="0" fontId="0" fillId="0" borderId="130" xfId="0" applyFont="1" applyBorder="1"/>
    <xf numFmtId="0" fontId="0" fillId="0" borderId="131" xfId="0" applyFont="1" applyBorder="1"/>
    <xf numFmtId="0" fontId="0" fillId="0" borderId="132" xfId="0" applyFont="1" applyBorder="1"/>
    <xf numFmtId="0" fontId="35" fillId="13" borderId="14" xfId="1" applyFont="1" applyFill="1" applyBorder="1" applyAlignment="1" applyProtection="1">
      <alignment horizontal="center" vertical="center"/>
      <protection locked="0"/>
    </xf>
    <xf numFmtId="0" fontId="0" fillId="0" borderId="133" xfId="0" applyFont="1" applyBorder="1"/>
    <xf numFmtId="0" fontId="0" fillId="0" borderId="138" xfId="0" applyFont="1" applyBorder="1"/>
    <xf numFmtId="0" fontId="0" fillId="0" borderId="139" xfId="0" applyFont="1" applyBorder="1"/>
    <xf numFmtId="0" fontId="0" fillId="0" borderId="140" xfId="0" applyFont="1" applyBorder="1"/>
    <xf numFmtId="0" fontId="36" fillId="0" borderId="52" xfId="0" applyFont="1" applyBorder="1" applyAlignment="1">
      <alignment horizontal="left" vertical="center"/>
    </xf>
    <xf numFmtId="0" fontId="37" fillId="0" borderId="15" xfId="0" applyFont="1" applyFill="1" applyBorder="1" applyAlignment="1">
      <alignment horizontal="left" vertical="center"/>
    </xf>
    <xf numFmtId="0" fontId="0" fillId="0" borderId="143" xfId="0" applyFont="1" applyBorder="1"/>
    <xf numFmtId="0" fontId="0" fillId="0" borderId="144" xfId="0" applyFont="1" applyBorder="1"/>
    <xf numFmtId="0" fontId="0" fillId="0" borderId="145" xfId="0" applyFont="1" applyBorder="1" applyAlignment="1"/>
    <xf numFmtId="0" fontId="0" fillId="0" borderId="13" xfId="0" applyFont="1" applyBorder="1"/>
    <xf numFmtId="0" fontId="0" fillId="0" borderId="146" xfId="0" applyFont="1" applyBorder="1"/>
    <xf numFmtId="0" fontId="0" fillId="0" borderId="147" xfId="0" applyFont="1" applyBorder="1"/>
    <xf numFmtId="0" fontId="0" fillId="0" borderId="148" xfId="0" applyFont="1" applyBorder="1"/>
    <xf numFmtId="0" fontId="21" fillId="23" borderId="46" xfId="0" applyFont="1" applyFill="1" applyBorder="1" applyAlignment="1">
      <alignment vertical="top"/>
    </xf>
    <xf numFmtId="0" fontId="21" fillId="0" borderId="46" xfId="0" applyFont="1" applyFill="1" applyBorder="1" applyAlignment="1">
      <alignment vertical="top"/>
    </xf>
    <xf numFmtId="0" fontId="32" fillId="0" borderId="25" xfId="0" applyFont="1" applyBorder="1" applyAlignment="1"/>
    <xf numFmtId="0" fontId="32" fillId="0" borderId="12" xfId="0" applyFont="1" applyBorder="1" applyAlignment="1"/>
    <xf numFmtId="0" fontId="32" fillId="0" borderId="52" xfId="0" applyFont="1" applyBorder="1" applyAlignment="1"/>
    <xf numFmtId="0" fontId="32" fillId="0" borderId="9" xfId="0" applyFont="1" applyBorder="1" applyAlignment="1"/>
    <xf numFmtId="0" fontId="32" fillId="0" borderId="149" xfId="0" applyFont="1" applyBorder="1" applyAlignment="1"/>
    <xf numFmtId="0" fontId="32" fillId="0" borderId="150" xfId="0" applyFont="1" applyBorder="1" applyAlignment="1"/>
    <xf numFmtId="0" fontId="0" fillId="0" borderId="123" xfId="0" applyFont="1" applyFill="1" applyBorder="1" applyAlignment="1"/>
    <xf numFmtId="0" fontId="0" fillId="0" borderId="117" xfId="0" applyFont="1" applyFill="1" applyBorder="1" applyAlignment="1"/>
    <xf numFmtId="0" fontId="1" fillId="0" borderId="123" xfId="0" applyFont="1" applyBorder="1" applyAlignment="1"/>
    <xf numFmtId="0" fontId="1" fillId="0" borderId="117" xfId="0" applyFont="1" applyBorder="1" applyAlignment="1"/>
    <xf numFmtId="0" fontId="0" fillId="0" borderId="123" xfId="0" applyFont="1" applyBorder="1" applyAlignment="1"/>
    <xf numFmtId="0" fontId="0" fillId="0" borderId="140" xfId="0" applyFont="1" applyBorder="1" applyAlignment="1"/>
    <xf numFmtId="0" fontId="30" fillId="0" borderId="151" xfId="0" applyFont="1" applyBorder="1" applyAlignment="1"/>
    <xf numFmtId="0" fontId="0" fillId="0" borderId="99" xfId="0" applyFont="1" applyBorder="1" applyAlignment="1"/>
    <xf numFmtId="0" fontId="0" fillId="0" borderId="152" xfId="0" applyFont="1" applyBorder="1" applyAlignment="1"/>
    <xf numFmtId="0" fontId="0" fillId="0" borderId="153" xfId="0" applyFont="1" applyBorder="1" applyAlignment="1"/>
    <xf numFmtId="0" fontId="0" fillId="0" borderId="154" xfId="0" applyFont="1" applyBorder="1" applyAlignment="1"/>
    <xf numFmtId="0" fontId="32" fillId="0" borderId="155" xfId="0" applyFont="1" applyBorder="1" applyAlignment="1"/>
    <xf numFmtId="0" fontId="2" fillId="0" borderId="25" xfId="0" applyFont="1" applyFill="1" applyBorder="1" applyAlignment="1">
      <alignment horizontal="center" vertical="center" wrapText="1"/>
    </xf>
    <xf numFmtId="0" fontId="6" fillId="0" borderId="15" xfId="0" applyFont="1" applyBorder="1"/>
    <xf numFmtId="0" fontId="21" fillId="0" borderId="161" xfId="0" applyFont="1" applyBorder="1" applyAlignment="1">
      <alignment vertical="top" wrapText="1"/>
    </xf>
    <xf numFmtId="0" fontId="20" fillId="3" borderId="162" xfId="2" applyFont="1" applyFill="1" applyBorder="1" applyAlignment="1">
      <alignment horizontal="left" vertical="top" wrapText="1"/>
    </xf>
    <xf numFmtId="0" fontId="21" fillId="22" borderId="163" xfId="0" applyFont="1" applyFill="1" applyBorder="1" applyAlignment="1">
      <alignment vertical="top"/>
    </xf>
    <xf numFmtId="0" fontId="20" fillId="0" borderId="47" xfId="2" applyFont="1" applyBorder="1" applyAlignment="1">
      <alignment horizontal="left" vertical="top" wrapText="1"/>
    </xf>
    <xf numFmtId="0" fontId="20" fillId="3" borderId="101" xfId="2" applyFont="1" applyFill="1" applyBorder="1" applyAlignment="1">
      <alignment horizontal="left" vertical="top" wrapText="1"/>
    </xf>
    <xf numFmtId="0" fontId="21" fillId="0" borderId="164" xfId="0" applyFont="1" applyFill="1" applyBorder="1" applyAlignment="1">
      <alignment vertical="top"/>
    </xf>
    <xf numFmtId="0" fontId="20" fillId="3" borderId="45" xfId="2" applyFont="1" applyFill="1" applyBorder="1" applyAlignment="1">
      <alignment horizontal="center" vertical="top" wrapText="1"/>
    </xf>
    <xf numFmtId="0" fontId="20" fillId="3" borderId="165" xfId="2" applyFont="1" applyFill="1" applyBorder="1" applyAlignment="1">
      <alignment horizontal="center" vertical="top" wrapText="1"/>
    </xf>
    <xf numFmtId="0" fontId="20" fillId="3" borderId="166" xfId="2" applyFont="1" applyFill="1" applyBorder="1" applyAlignment="1">
      <alignment horizontal="center" vertical="top" wrapText="1"/>
    </xf>
    <xf numFmtId="0" fontId="21" fillId="0" borderId="161" xfId="0" applyFont="1" applyBorder="1" applyAlignment="1">
      <alignment vertical="top"/>
    </xf>
    <xf numFmtId="0" fontId="20" fillId="0" borderId="167" xfId="2" applyFont="1" applyBorder="1" applyAlignment="1">
      <alignment horizontal="left" vertical="top" wrapText="1"/>
    </xf>
    <xf numFmtId="0" fontId="20" fillId="3" borderId="168" xfId="2" applyFont="1" applyFill="1" applyBorder="1" applyAlignment="1">
      <alignment horizontal="center" vertical="top" wrapText="1"/>
    </xf>
    <xf numFmtId="0" fontId="20" fillId="3" borderId="169" xfId="2" applyFont="1" applyFill="1" applyBorder="1" applyAlignment="1">
      <alignment horizontal="center" vertical="top" wrapText="1"/>
    </xf>
    <xf numFmtId="0" fontId="20" fillId="0" borderId="167" xfId="2" applyFont="1" applyBorder="1" applyAlignment="1">
      <alignment horizontal="left" vertical="center" wrapText="1"/>
    </xf>
    <xf numFmtId="0" fontId="20" fillId="3" borderId="167" xfId="2" applyFont="1" applyFill="1" applyBorder="1" applyAlignment="1">
      <alignment horizontal="left" vertical="center" wrapText="1"/>
    </xf>
    <xf numFmtId="0" fontId="17" fillId="0" borderId="167" xfId="2" applyBorder="1"/>
    <xf numFmtId="0" fontId="20" fillId="23" borderId="46" xfId="2" applyFont="1" applyFill="1" applyBorder="1" applyAlignment="1">
      <alignment horizontal="left" vertical="top" wrapText="1"/>
    </xf>
    <xf numFmtId="0" fontId="8" fillId="14" borderId="46" xfId="0" applyFont="1" applyFill="1" applyBorder="1" applyAlignment="1">
      <alignment vertical="center"/>
    </xf>
    <xf numFmtId="0" fontId="25" fillId="0" borderId="172" xfId="0" applyFont="1" applyFill="1" applyBorder="1" applyAlignment="1">
      <alignment horizontal="center" vertical="center" wrapText="1"/>
    </xf>
    <xf numFmtId="0" fontId="25" fillId="0" borderId="85" xfId="0" applyFont="1" applyFill="1" applyBorder="1" applyAlignment="1">
      <alignment horizontal="center" vertical="center" wrapText="1"/>
    </xf>
    <xf numFmtId="0" fontId="25" fillId="0" borderId="92" xfId="0" applyFont="1" applyFill="1" applyBorder="1" applyAlignment="1">
      <alignment horizontal="center" vertical="center" wrapText="1"/>
    </xf>
    <xf numFmtId="0" fontId="36" fillId="0" borderId="13" xfId="0" applyFont="1" applyBorder="1" applyAlignment="1">
      <alignment horizontal="right" vertical="center" wrapText="1"/>
    </xf>
    <xf numFmtId="0" fontId="20" fillId="3" borderId="114" xfId="2" applyFont="1" applyFill="1" applyBorder="1" applyAlignment="1">
      <alignment horizontal="center" vertical="top" wrapText="1"/>
    </xf>
    <xf numFmtId="0" fontId="18" fillId="0" borderId="173" xfId="2" applyFont="1" applyBorder="1" applyAlignment="1">
      <alignment horizontal="center" vertical="top" wrapText="1"/>
    </xf>
    <xf numFmtId="0" fontId="20" fillId="3" borderId="160" xfId="2" applyFont="1" applyFill="1" applyBorder="1" applyAlignment="1">
      <alignment horizontal="center" vertical="top" wrapText="1"/>
    </xf>
    <xf numFmtId="0" fontId="18" fillId="0" borderId="47" xfId="2" applyFont="1" applyBorder="1" applyAlignment="1">
      <alignment horizontal="center" vertical="top" wrapText="1"/>
    </xf>
    <xf numFmtId="0" fontId="20" fillId="3" borderId="47" xfId="2" applyFont="1" applyFill="1" applyBorder="1" applyAlignment="1">
      <alignment horizontal="center" vertical="top" wrapText="1"/>
    </xf>
    <xf numFmtId="0" fontId="20" fillId="3" borderId="101" xfId="2" applyFont="1" applyFill="1" applyBorder="1" applyAlignment="1">
      <alignment horizontal="center" vertical="top" wrapText="1"/>
    </xf>
    <xf numFmtId="0" fontId="18" fillId="0" borderId="114" xfId="2" applyFont="1" applyBorder="1" applyAlignment="1">
      <alignment horizontal="center" vertical="top" wrapText="1"/>
    </xf>
    <xf numFmtId="0" fontId="20" fillId="3" borderId="102" xfId="2" applyFont="1" applyFill="1" applyBorder="1" applyAlignment="1">
      <alignment horizontal="center" vertical="top" wrapText="1"/>
    </xf>
    <xf numFmtId="0" fontId="18" fillId="0" borderId="46" xfId="2" applyFont="1" applyBorder="1" applyAlignment="1">
      <alignment horizontal="center" vertical="top" wrapText="1"/>
    </xf>
    <xf numFmtId="0" fontId="20" fillId="3" borderId="46" xfId="2" applyFont="1" applyFill="1" applyBorder="1" applyAlignment="1">
      <alignment horizontal="center" vertical="top" wrapText="1"/>
    </xf>
    <xf numFmtId="0" fontId="20" fillId="3" borderId="48" xfId="2" applyFont="1" applyFill="1" applyBorder="1" applyAlignment="1">
      <alignment horizontal="center" vertical="top" wrapText="1"/>
    </xf>
    <xf numFmtId="0" fontId="20" fillId="10" borderId="46" xfId="2" applyFont="1" applyFill="1" applyBorder="1" applyAlignment="1">
      <alignment horizontal="center" vertical="top" wrapText="1"/>
    </xf>
    <xf numFmtId="0" fontId="20" fillId="3" borderId="174" xfId="2" applyFont="1" applyFill="1" applyBorder="1" applyAlignment="1">
      <alignment horizontal="center" vertical="top" wrapText="1"/>
    </xf>
    <xf numFmtId="0" fontId="20" fillId="3" borderId="148" xfId="2" applyFont="1" applyFill="1" applyBorder="1" applyAlignment="1">
      <alignment horizontal="center" vertical="top" wrapText="1"/>
    </xf>
    <xf numFmtId="0" fontId="20" fillId="3" borderId="93" xfId="2" applyFont="1" applyFill="1" applyBorder="1" applyAlignment="1">
      <alignment horizontal="center" vertical="top" wrapText="1"/>
    </xf>
    <xf numFmtId="0" fontId="20" fillId="3" borderId="83" xfId="2" applyFont="1" applyFill="1" applyBorder="1" applyAlignment="1">
      <alignment horizontal="center" vertical="top" wrapText="1"/>
    </xf>
    <xf numFmtId="0" fontId="20" fillId="3" borderId="175" xfId="2" applyFont="1" applyFill="1" applyBorder="1" applyAlignment="1">
      <alignment horizontal="center" vertical="top" wrapText="1"/>
    </xf>
    <xf numFmtId="0" fontId="20" fillId="3" borderId="176" xfId="2" applyFont="1" applyFill="1" applyBorder="1" applyAlignment="1">
      <alignment horizontal="center" vertical="top" wrapText="1"/>
    </xf>
    <xf numFmtId="0" fontId="20" fillId="3" borderId="177" xfId="2" applyFont="1" applyFill="1" applyBorder="1" applyAlignment="1">
      <alignment horizontal="center" vertical="top" wrapText="1"/>
    </xf>
    <xf numFmtId="0" fontId="20" fillId="3" borderId="178" xfId="2" applyFont="1" applyFill="1" applyBorder="1" applyAlignment="1">
      <alignment horizontal="center" vertical="top" wrapText="1"/>
    </xf>
    <xf numFmtId="0" fontId="20" fillId="3" borderId="179" xfId="2" applyFont="1" applyFill="1" applyBorder="1" applyAlignment="1">
      <alignment horizontal="center" vertical="top" wrapText="1"/>
    </xf>
    <xf numFmtId="0" fontId="20" fillId="3" borderId="180" xfId="2" applyFont="1" applyFill="1" applyBorder="1" applyAlignment="1">
      <alignment horizontal="center" vertical="top" wrapText="1"/>
    </xf>
    <xf numFmtId="0" fontId="20" fillId="3" borderId="161" xfId="2" applyFont="1" applyFill="1" applyBorder="1" applyAlignment="1">
      <alignment horizontal="center" vertical="top" wrapText="1"/>
    </xf>
    <xf numFmtId="0" fontId="20" fillId="3" borderId="162" xfId="2" applyFont="1" applyFill="1" applyBorder="1" applyAlignment="1">
      <alignment horizontal="center" vertical="top" wrapText="1"/>
    </xf>
    <xf numFmtId="0" fontId="20" fillId="3" borderId="46" xfId="2" applyFont="1" applyFill="1" applyBorder="1" applyAlignment="1">
      <alignment vertical="top" wrapText="1"/>
    </xf>
    <xf numFmtId="0" fontId="21" fillId="22" borderId="47" xfId="0" applyFont="1" applyFill="1" applyBorder="1" applyAlignment="1">
      <alignment horizontal="left" vertical="top"/>
    </xf>
    <xf numFmtId="0" fontId="20" fillId="0" borderId="48" xfId="2" applyFont="1" applyBorder="1" applyAlignment="1">
      <alignment vertical="top" wrapText="1"/>
    </xf>
    <xf numFmtId="0" fontId="20" fillId="3" borderId="181" xfId="2" applyFont="1" applyFill="1" applyBorder="1" applyAlignment="1">
      <alignment horizontal="center" vertical="top" wrapText="1"/>
    </xf>
    <xf numFmtId="0" fontId="20" fillId="3" borderId="182" xfId="2" applyFont="1" applyFill="1" applyBorder="1" applyAlignment="1">
      <alignment horizontal="center" vertical="top" wrapText="1"/>
    </xf>
    <xf numFmtId="0" fontId="21" fillId="0" borderId="46" xfId="0" applyFont="1" applyBorder="1" applyAlignment="1">
      <alignment horizontal="left" vertical="top"/>
    </xf>
    <xf numFmtId="0" fontId="36" fillId="0" borderId="136" xfId="0" applyFont="1" applyBorder="1" applyAlignment="1">
      <alignment vertical="center"/>
    </xf>
    <xf numFmtId="0" fontId="25" fillId="0" borderId="8" xfId="0" applyFont="1" applyFill="1" applyBorder="1" applyAlignment="1">
      <alignment horizontal="center" vertical="center" wrapText="1"/>
    </xf>
    <xf numFmtId="0" fontId="0" fillId="0" borderId="138" xfId="0" applyFont="1" applyFill="1" applyBorder="1"/>
    <xf numFmtId="0" fontId="0" fillId="0" borderId="123" xfId="0" applyFont="1" applyFill="1" applyBorder="1"/>
    <xf numFmtId="0" fontId="25" fillId="0" borderId="183" xfId="0" applyFont="1" applyFill="1" applyBorder="1" applyAlignment="1">
      <alignment horizontal="center" vertical="center" wrapText="1"/>
    </xf>
    <xf numFmtId="0" fontId="25" fillId="0" borderId="155" xfId="0" applyFont="1" applyFill="1" applyBorder="1" applyAlignment="1">
      <alignment horizontal="center" vertical="center" wrapText="1"/>
    </xf>
    <xf numFmtId="0" fontId="25" fillId="0" borderId="184" xfId="0" applyFont="1" applyFill="1" applyBorder="1" applyAlignment="1">
      <alignment horizontal="center" vertical="center" wrapText="1"/>
    </xf>
    <xf numFmtId="0" fontId="23" fillId="0" borderId="185" xfId="0" applyFont="1" applyFill="1" applyBorder="1" applyAlignment="1">
      <alignment horizontal="center" vertical="center" wrapText="1"/>
    </xf>
    <xf numFmtId="0" fontId="11" fillId="0" borderId="46" xfId="0" applyFont="1" applyBorder="1" applyAlignment="1">
      <alignment horizontal="center" vertical="center" wrapText="1"/>
    </xf>
    <xf numFmtId="0" fontId="25" fillId="0" borderId="188" xfId="0" applyFont="1" applyFill="1" applyBorder="1" applyAlignment="1">
      <alignment horizontal="center" vertical="center" wrapText="1"/>
    </xf>
    <xf numFmtId="0" fontId="25" fillId="0" borderId="189" xfId="0" applyFont="1" applyFill="1" applyBorder="1" applyAlignment="1">
      <alignment horizontal="center" vertical="center" wrapText="1"/>
    </xf>
    <xf numFmtId="0" fontId="25" fillId="0" borderId="190" xfId="0" applyFont="1" applyFill="1" applyBorder="1" applyAlignment="1">
      <alignment horizontal="center" vertical="center" wrapText="1"/>
    </xf>
    <xf numFmtId="0" fontId="23" fillId="0" borderId="190" xfId="0" applyFont="1" applyFill="1" applyBorder="1" applyAlignment="1">
      <alignment horizontal="center" vertical="center" wrapText="1"/>
    </xf>
    <xf numFmtId="0" fontId="0" fillId="0" borderId="122" xfId="0" applyFont="1" applyBorder="1" applyAlignment="1"/>
    <xf numFmtId="0" fontId="41" fillId="0" borderId="46" xfId="0" applyFont="1" applyBorder="1" applyAlignment="1">
      <alignment horizontal="center" vertical="center"/>
    </xf>
    <xf numFmtId="0" fontId="42" fillId="0" borderId="48" xfId="0" applyFont="1" applyBorder="1" applyAlignment="1">
      <alignment horizontal="center" vertical="center"/>
    </xf>
    <xf numFmtId="0" fontId="39" fillId="0" borderId="8" xfId="3"/>
    <xf numFmtId="0" fontId="17" fillId="0" borderId="193" xfId="3" applyFont="1" applyBorder="1"/>
    <xf numFmtId="0" fontId="39" fillId="0" borderId="193" xfId="3" applyBorder="1"/>
    <xf numFmtId="0" fontId="39" fillId="0" borderId="8" xfId="3" applyBorder="1"/>
    <xf numFmtId="0" fontId="17" fillId="0" borderId="8" xfId="3" applyFont="1"/>
    <xf numFmtId="0" fontId="17" fillId="0" borderId="8" xfId="3" applyFont="1" applyBorder="1"/>
    <xf numFmtId="0" fontId="39" fillId="0" borderId="194" xfId="3" applyBorder="1"/>
    <xf numFmtId="0" fontId="39" fillId="0" borderId="195" xfId="3" applyBorder="1"/>
    <xf numFmtId="0" fontId="17" fillId="0" borderId="8" xfId="4"/>
    <xf numFmtId="0" fontId="17" fillId="0" borderId="193" xfId="4" applyBorder="1"/>
    <xf numFmtId="0" fontId="39" fillId="0" borderId="196" xfId="3" applyBorder="1"/>
    <xf numFmtId="0" fontId="14" fillId="6" borderId="197" xfId="3" applyFont="1" applyFill="1" applyBorder="1" applyAlignment="1">
      <alignment horizontal="center" wrapText="1"/>
    </xf>
    <xf numFmtId="0" fontId="2" fillId="11" borderId="198" xfId="3" applyFont="1" applyFill="1" applyBorder="1" applyAlignment="1">
      <alignment horizontal="center" vertical="center" wrapText="1"/>
    </xf>
    <xf numFmtId="0" fontId="2" fillId="11" borderId="199" xfId="3" applyFont="1" applyFill="1" applyBorder="1" applyAlignment="1">
      <alignment horizontal="center" vertical="center" wrapText="1"/>
    </xf>
    <xf numFmtId="0" fontId="2" fillId="11" borderId="200" xfId="3" applyFont="1" applyFill="1" applyBorder="1" applyAlignment="1">
      <alignment horizontal="center" vertical="center" wrapText="1"/>
    </xf>
    <xf numFmtId="0" fontId="2" fillId="26" borderId="199" xfId="3" applyFont="1" applyFill="1" applyBorder="1" applyAlignment="1">
      <alignment horizontal="center" vertical="center" wrapText="1"/>
    </xf>
    <xf numFmtId="0" fontId="2" fillId="26" borderId="200" xfId="3" applyFont="1" applyFill="1" applyBorder="1" applyAlignment="1">
      <alignment horizontal="center" vertical="center" wrapText="1"/>
    </xf>
    <xf numFmtId="0" fontId="12" fillId="0" borderId="8" xfId="3" applyFont="1" applyAlignment="1">
      <alignment horizontal="center"/>
    </xf>
    <xf numFmtId="0" fontId="12" fillId="0" borderId="11" xfId="3" applyFont="1" applyBorder="1" applyAlignment="1">
      <alignment horizontal="center"/>
    </xf>
    <xf numFmtId="0" fontId="39" fillId="0" borderId="8" xfId="3" applyAlignment="1">
      <alignment horizontal="center"/>
    </xf>
    <xf numFmtId="0" fontId="42" fillId="0" borderId="46" xfId="0" quotePrefix="1" applyFont="1" applyBorder="1" applyAlignment="1">
      <alignment horizontal="center" vertical="center"/>
    </xf>
    <xf numFmtId="0" fontId="0" fillId="0" borderId="201" xfId="0" applyFont="1" applyBorder="1" applyAlignment="1"/>
    <xf numFmtId="0" fontId="0" fillId="0" borderId="202" xfId="0" applyFont="1" applyBorder="1"/>
    <xf numFmtId="0" fontId="0" fillId="0" borderId="203" xfId="0" applyFont="1" applyBorder="1"/>
    <xf numFmtId="0" fontId="25" fillId="0" borderId="84" xfId="0" applyFont="1" applyFill="1" applyBorder="1" applyAlignment="1">
      <alignment horizontal="center" vertical="center" wrapText="1"/>
    </xf>
    <xf numFmtId="0" fontId="25" fillId="0" borderId="86" xfId="0" applyFont="1" applyFill="1" applyBorder="1" applyAlignment="1">
      <alignment horizontal="center" vertical="center" wrapText="1"/>
    </xf>
    <xf numFmtId="0" fontId="25" fillId="0" borderId="87"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0" fillId="0" borderId="138" xfId="0" applyFont="1" applyBorder="1" applyAlignment="1">
      <alignment vertical="center"/>
    </xf>
    <xf numFmtId="0" fontId="0" fillId="0" borderId="123" xfId="0" applyFont="1" applyBorder="1" applyAlignment="1">
      <alignment vertical="center"/>
    </xf>
    <xf numFmtId="0" fontId="0" fillId="0" borderId="52" xfId="0" applyFont="1" applyBorder="1" applyAlignment="1">
      <alignment vertical="center"/>
    </xf>
    <xf numFmtId="0" fontId="0" fillId="0" borderId="12" xfId="0" applyFont="1" applyFill="1" applyBorder="1" applyAlignment="1">
      <alignment vertical="center"/>
    </xf>
    <xf numFmtId="0" fontId="0" fillId="0" borderId="13" xfId="0" applyFont="1" applyBorder="1" applyAlignment="1">
      <alignment vertical="center" wrapText="1"/>
    </xf>
    <xf numFmtId="0" fontId="0" fillId="0" borderId="117" xfId="0" applyFont="1" applyBorder="1" applyAlignment="1">
      <alignment vertical="center"/>
    </xf>
    <xf numFmtId="0" fontId="0" fillId="0" borderId="143" xfId="0" applyFont="1" applyBorder="1" applyAlignment="1">
      <alignment vertical="center"/>
    </xf>
    <xf numFmtId="0" fontId="0" fillId="0" borderId="14" xfId="0" applyFont="1" applyBorder="1" applyAlignment="1">
      <alignment vertical="center"/>
    </xf>
    <xf numFmtId="0" fontId="22" fillId="0" borderId="15" xfId="0" applyFont="1" applyBorder="1" applyAlignment="1">
      <alignment vertical="center"/>
    </xf>
    <xf numFmtId="0" fontId="0" fillId="0" borderId="12" xfId="0" applyFont="1" applyBorder="1" applyAlignment="1">
      <alignment vertical="center" wrapText="1"/>
    </xf>
    <xf numFmtId="0" fontId="8" fillId="14" borderId="46" xfId="0" applyFont="1" applyFill="1" applyBorder="1" applyAlignment="1" applyProtection="1">
      <alignment vertical="center"/>
    </xf>
    <xf numFmtId="0" fontId="8" fillId="0" borderId="98" xfId="0" applyFont="1" applyFill="1" applyBorder="1" applyAlignment="1" applyProtection="1">
      <alignment horizontal="right" vertical="center"/>
    </xf>
    <xf numFmtId="0" fontId="8" fillId="0" borderId="75" xfId="0" applyFont="1" applyFill="1" applyBorder="1" applyAlignment="1" applyProtection="1">
      <alignment horizontal="right" vertical="center"/>
    </xf>
    <xf numFmtId="0" fontId="23" fillId="0" borderId="204" xfId="5" applyFont="1" applyBorder="1" applyAlignment="1" applyProtection="1">
      <alignment horizontal="center" vertical="center" wrapText="1"/>
      <protection locked="0"/>
    </xf>
    <xf numFmtId="0" fontId="23" fillId="0" borderId="171" xfId="5" applyFont="1" applyBorder="1" applyAlignment="1" applyProtection="1">
      <alignment horizontal="center" vertical="center" wrapText="1"/>
      <protection locked="0"/>
    </xf>
    <xf numFmtId="0" fontId="23" fillId="0" borderId="205" xfId="5" applyFont="1" applyBorder="1" applyAlignment="1" applyProtection="1">
      <alignment horizontal="center" vertical="center" wrapText="1"/>
      <protection locked="0"/>
    </xf>
    <xf numFmtId="0" fontId="23" fillId="0" borderId="206" xfId="5" applyFont="1" applyBorder="1" applyAlignment="1" applyProtection="1">
      <alignment horizontal="center" vertical="center" wrapText="1"/>
      <protection locked="0"/>
    </xf>
    <xf numFmtId="0" fontId="23" fillId="0" borderId="207" xfId="5" applyFont="1" applyBorder="1" applyAlignment="1" applyProtection="1">
      <alignment horizontal="center" vertical="center" wrapText="1"/>
      <protection locked="0"/>
    </xf>
    <xf numFmtId="0" fontId="23" fillId="0" borderId="91" xfId="5" applyFont="1" applyBorder="1" applyAlignment="1" applyProtection="1">
      <alignment horizontal="center" vertical="center" wrapText="1"/>
      <protection locked="0"/>
    </xf>
    <xf numFmtId="0" fontId="23" fillId="0" borderId="93" xfId="5" applyFont="1" applyBorder="1" applyAlignment="1" applyProtection="1">
      <alignment horizontal="center" vertical="center" wrapText="1"/>
      <protection locked="0"/>
    </xf>
    <xf numFmtId="0" fontId="23" fillId="0" borderId="47" xfId="5" applyFont="1" applyBorder="1" applyAlignment="1" applyProtection="1">
      <alignment horizontal="center" vertical="center" wrapText="1"/>
      <protection locked="0"/>
    </xf>
    <xf numFmtId="0" fontId="0" fillId="0" borderId="151" xfId="0" applyFont="1" applyBorder="1"/>
    <xf numFmtId="0" fontId="2" fillId="0" borderId="151" xfId="0" applyFont="1" applyBorder="1" applyAlignment="1">
      <alignment vertical="center"/>
    </xf>
    <xf numFmtId="0" fontId="0" fillId="0" borderId="208" xfId="0" applyFont="1" applyBorder="1" applyAlignment="1">
      <alignment wrapText="1"/>
    </xf>
    <xf numFmtId="0" fontId="11" fillId="27" borderId="46" xfId="0" applyFont="1" applyFill="1" applyBorder="1" applyAlignment="1">
      <alignment horizontal="center" vertical="center" wrapText="1"/>
    </xf>
    <xf numFmtId="0" fontId="11" fillId="27" borderId="48" xfId="0" applyFont="1" applyFill="1" applyBorder="1" applyAlignment="1">
      <alignment horizontal="center" vertical="center" wrapText="1"/>
    </xf>
    <xf numFmtId="0" fontId="0" fillId="0" borderId="52" xfId="0" applyFont="1" applyBorder="1" applyAlignment="1"/>
    <xf numFmtId="0" fontId="0" fillId="0" borderId="37" xfId="0" applyFont="1" applyBorder="1" applyAlignment="1">
      <alignment vertical="center"/>
    </xf>
    <xf numFmtId="0" fontId="0" fillId="0" borderId="36" xfId="0" applyFont="1" applyBorder="1" applyAlignment="1">
      <alignment vertical="center"/>
    </xf>
    <xf numFmtId="0" fontId="0" fillId="0" borderId="118" xfId="0" applyFont="1" applyBorder="1" applyAlignment="1">
      <alignment vertical="center"/>
    </xf>
    <xf numFmtId="0" fontId="0" fillId="0" borderId="28" xfId="0" applyFont="1" applyBorder="1" applyAlignment="1">
      <alignment vertical="center"/>
    </xf>
    <xf numFmtId="0" fontId="0" fillId="0" borderId="16" xfId="0" applyFont="1" applyBorder="1" applyAlignment="1">
      <alignment vertical="center"/>
    </xf>
    <xf numFmtId="0" fontId="42" fillId="0" borderId="137" xfId="0" quotePrefix="1" applyFont="1" applyBorder="1" applyAlignment="1">
      <alignment horizontal="center" vertical="center"/>
    </xf>
    <xf numFmtId="0" fontId="40" fillId="0" borderId="137" xfId="0" applyFont="1" applyFill="1" applyBorder="1" applyAlignment="1">
      <alignment horizontal="left" vertical="top" wrapText="1"/>
    </xf>
    <xf numFmtId="0" fontId="25" fillId="0" borderId="211" xfId="0" applyFont="1" applyFill="1" applyBorder="1" applyAlignment="1">
      <alignment horizontal="center" vertical="center" wrapText="1"/>
    </xf>
    <xf numFmtId="0" fontId="25" fillId="0" borderId="212"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187"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3" fillId="0" borderId="187"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40" fillId="0" borderId="213" xfId="0" applyFont="1" applyFill="1" applyBorder="1" applyAlignment="1">
      <alignment horizontal="left" vertical="top" wrapText="1"/>
    </xf>
    <xf numFmtId="0" fontId="42" fillId="0" borderId="214" xfId="0" applyFont="1" applyBorder="1" applyAlignment="1">
      <alignment horizontal="center" vertical="center"/>
    </xf>
    <xf numFmtId="0" fontId="24" fillId="0" borderId="52" xfId="0" applyFont="1" applyBorder="1" applyAlignment="1"/>
    <xf numFmtId="0" fontId="29" fillId="0" borderId="210" xfId="0" applyFont="1" applyBorder="1" applyAlignment="1">
      <alignment horizontal="left" vertical="top"/>
    </xf>
    <xf numFmtId="0" fontId="38" fillId="20" borderId="47" xfId="0" applyFont="1" applyFill="1" applyBorder="1" applyAlignment="1" applyProtection="1">
      <alignment horizontal="center" vertical="top" wrapText="1"/>
      <protection locked="0"/>
    </xf>
    <xf numFmtId="0" fontId="38" fillId="4" borderId="47" xfId="0" applyFont="1" applyFill="1" applyBorder="1" applyAlignment="1" applyProtection="1">
      <alignment horizontal="center" vertical="top" wrapText="1"/>
      <protection locked="0"/>
    </xf>
    <xf numFmtId="0" fontId="38" fillId="20" borderId="93" xfId="0" applyFont="1" applyFill="1" applyBorder="1" applyAlignment="1" applyProtection="1">
      <alignment horizontal="center" wrapText="1"/>
      <protection locked="0"/>
    </xf>
    <xf numFmtId="0" fontId="38" fillId="4" borderId="93" xfId="0" applyFont="1" applyFill="1" applyBorder="1" applyAlignment="1" applyProtection="1">
      <alignment horizontal="center" wrapText="1"/>
      <protection locked="0"/>
    </xf>
    <xf numFmtId="0" fontId="23" fillId="0" borderId="183" xfId="0" applyFont="1" applyFill="1" applyBorder="1" applyAlignment="1" applyProtection="1">
      <alignment horizontal="center" vertical="center" wrapText="1"/>
    </xf>
    <xf numFmtId="0" fontId="17" fillId="0" borderId="46" xfId="0" applyFont="1" applyBorder="1"/>
    <xf numFmtId="0" fontId="23" fillId="0" borderId="217" xfId="5" applyFont="1" applyBorder="1" applyAlignment="1" applyProtection="1">
      <alignment horizontal="center" vertical="center" wrapText="1"/>
      <protection locked="0"/>
    </xf>
    <xf numFmtId="0" fontId="23" fillId="0" borderId="216" xfId="5" applyFont="1" applyBorder="1" applyAlignment="1" applyProtection="1">
      <alignment horizontal="center" vertical="center" wrapText="1"/>
      <protection locked="0"/>
    </xf>
    <xf numFmtId="0" fontId="23" fillId="0" borderId="218" xfId="0" applyFont="1" applyFill="1" applyBorder="1" applyAlignment="1" applyProtection="1">
      <alignment horizontal="center" vertical="center" wrapText="1"/>
      <protection locked="0"/>
    </xf>
    <xf numFmtId="0" fontId="23" fillId="0" borderId="215" xfId="0" applyFont="1" applyFill="1" applyBorder="1" applyAlignment="1" applyProtection="1">
      <alignment horizontal="center" vertical="center" wrapText="1"/>
      <protection locked="0"/>
    </xf>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52" xfId="0" applyFont="1" applyBorder="1" applyAlignment="1">
      <alignment vertical="top" wrapText="1"/>
    </xf>
    <xf numFmtId="0" fontId="2" fillId="0" borderId="14" xfId="0" applyFont="1" applyBorder="1" applyAlignment="1">
      <alignment vertical="center"/>
    </xf>
    <xf numFmtId="0" fontId="2" fillId="12" borderId="156" xfId="0" applyFont="1" applyFill="1" applyBorder="1" applyAlignment="1">
      <alignment horizontal="center" vertical="center" wrapText="1"/>
    </xf>
    <xf numFmtId="0" fontId="2" fillId="12" borderId="157" xfId="0" applyFont="1" applyFill="1" applyBorder="1" applyAlignment="1">
      <alignment horizontal="center" vertical="center" wrapText="1"/>
    </xf>
    <xf numFmtId="0" fontId="2" fillId="12" borderId="158" xfId="0" applyFont="1" applyFill="1" applyBorder="1" applyAlignment="1">
      <alignment horizontal="center" vertical="center" wrapText="1"/>
    </xf>
    <xf numFmtId="0" fontId="6" fillId="0" borderId="14" xfId="0" applyFont="1" applyBorder="1" applyAlignment="1">
      <alignment horizontal="left"/>
    </xf>
    <xf numFmtId="0" fontId="6" fillId="0" borderId="14" xfId="0" applyFont="1" applyBorder="1" applyAlignment="1">
      <alignment vertical="top" wrapText="1"/>
    </xf>
    <xf numFmtId="0" fontId="6" fillId="0" borderId="14" xfId="0" applyFont="1" applyBorder="1" applyAlignment="1">
      <alignment vertical="top"/>
    </xf>
    <xf numFmtId="0" fontId="6" fillId="0" borderId="8" xfId="0" applyFont="1" applyBorder="1" applyAlignment="1">
      <alignment vertical="top" wrapText="1"/>
    </xf>
    <xf numFmtId="0" fontId="6" fillId="0" borderId="14"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52" xfId="0" applyFont="1" applyBorder="1" applyAlignment="1">
      <alignment horizontal="left" vertical="top" wrapText="1"/>
    </xf>
    <xf numFmtId="0" fontId="10" fillId="4" borderId="91" xfId="0" applyFont="1" applyFill="1" applyBorder="1" applyAlignment="1">
      <alignment horizontal="center" vertical="top"/>
    </xf>
    <xf numFmtId="0" fontId="8" fillId="16" borderId="48" xfId="0" applyFont="1" applyFill="1" applyBorder="1" applyAlignment="1" applyProtection="1">
      <alignment horizontal="left" vertical="center"/>
      <protection locked="0"/>
    </xf>
    <xf numFmtId="0" fontId="8" fillId="16" borderId="102" xfId="0" applyFont="1" applyFill="1" applyBorder="1" applyAlignment="1" applyProtection="1">
      <alignment horizontal="left" vertical="center"/>
      <protection locked="0"/>
    </xf>
    <xf numFmtId="0" fontId="38" fillId="4" borderId="91" xfId="0" applyFont="1" applyFill="1" applyBorder="1" applyAlignment="1" applyProtection="1">
      <alignment horizontal="center" vertical="top"/>
      <protection locked="0"/>
    </xf>
    <xf numFmtId="0" fontId="38" fillId="4" borderId="94" xfId="0" applyFont="1" applyFill="1" applyBorder="1" applyAlignment="1" applyProtection="1">
      <alignment horizontal="center" vertical="top"/>
      <protection locked="0"/>
    </xf>
    <xf numFmtId="0" fontId="38" fillId="20" borderId="73" xfId="0" applyFont="1" applyFill="1" applyBorder="1" applyAlignment="1" applyProtection="1">
      <alignment horizontal="center" wrapText="1"/>
      <protection locked="0"/>
    </xf>
    <xf numFmtId="0" fontId="38" fillId="20" borderId="91" xfId="0" applyFont="1" applyFill="1" applyBorder="1" applyAlignment="1" applyProtection="1">
      <alignment horizontal="center" wrapText="1"/>
      <protection locked="0"/>
    </xf>
    <xf numFmtId="0" fontId="10" fillId="20" borderId="91" xfId="0" applyFont="1" applyFill="1" applyBorder="1" applyAlignment="1">
      <alignment horizontal="center" vertical="top"/>
    </xf>
    <xf numFmtId="0" fontId="10" fillId="20" borderId="47" xfId="0" applyFont="1" applyFill="1" applyBorder="1" applyAlignment="1">
      <alignment horizontal="center" vertical="top"/>
    </xf>
    <xf numFmtId="0" fontId="6" fillId="4" borderId="73" xfId="0" applyFont="1" applyFill="1" applyBorder="1" applyAlignment="1">
      <alignment horizontal="center" wrapText="1"/>
    </xf>
    <xf numFmtId="0" fontId="6" fillId="4" borderId="91" xfId="0" applyFont="1" applyFill="1" applyBorder="1" applyAlignment="1">
      <alignment horizontal="center" wrapText="1"/>
    </xf>
    <xf numFmtId="0" fontId="10" fillId="20" borderId="94" xfId="0" applyFont="1" applyFill="1" applyBorder="1" applyAlignment="1">
      <alignment horizontal="center" vertical="top"/>
    </xf>
    <xf numFmtId="0" fontId="6" fillId="20" borderId="73" xfId="0" applyFont="1" applyFill="1" applyBorder="1" applyAlignment="1">
      <alignment horizontal="center" wrapText="1"/>
    </xf>
    <xf numFmtId="0" fontId="6" fillId="20" borderId="91" xfId="0" applyFont="1" applyFill="1" applyBorder="1" applyAlignment="1">
      <alignment horizontal="center" wrapText="1"/>
    </xf>
    <xf numFmtId="0" fontId="29" fillId="0" borderId="83" xfId="0" applyFont="1" applyBorder="1" applyAlignment="1" applyProtection="1">
      <alignment horizontal="left" vertical="top" wrapText="1"/>
      <protection locked="0"/>
    </xf>
    <xf numFmtId="0" fontId="29" fillId="0" borderId="75" xfId="0" applyFont="1" applyBorder="1" applyAlignment="1" applyProtection="1">
      <alignment horizontal="left" vertical="top" wrapText="1"/>
      <protection locked="0"/>
    </xf>
    <xf numFmtId="0" fontId="29" fillId="0" borderId="95" xfId="0" applyFont="1" applyBorder="1" applyAlignment="1" applyProtection="1">
      <alignment horizontal="left" vertical="top" wrapText="1"/>
      <protection locked="0"/>
    </xf>
    <xf numFmtId="0" fontId="29" fillId="0" borderId="76"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42" xfId="0" applyFont="1" applyBorder="1" applyAlignment="1" applyProtection="1">
      <alignment horizontal="left" vertical="top" wrapText="1"/>
      <protection locked="0"/>
    </xf>
    <xf numFmtId="0" fontId="29" fillId="0" borderId="101" xfId="0" applyFont="1" applyBorder="1" applyAlignment="1" applyProtection="1">
      <alignment horizontal="left" vertical="top" wrapText="1"/>
      <protection locked="0"/>
    </xf>
    <xf numFmtId="0" fontId="29" fillId="0" borderId="159" xfId="0" applyFont="1" applyBorder="1" applyAlignment="1" applyProtection="1">
      <alignment horizontal="left" vertical="top" wrapText="1"/>
      <protection locked="0"/>
    </xf>
    <xf numFmtId="0" fontId="29" fillId="0" borderId="209" xfId="0" applyFont="1" applyBorder="1" applyAlignment="1" applyProtection="1">
      <alignment horizontal="left" vertical="top" wrapText="1"/>
      <protection locked="0"/>
    </xf>
    <xf numFmtId="0" fontId="6" fillId="20" borderId="141" xfId="0" applyFont="1" applyFill="1" applyBorder="1" applyAlignment="1">
      <alignment horizontal="center" wrapText="1"/>
    </xf>
    <xf numFmtId="0" fontId="6" fillId="20" borderId="76" xfId="0" applyFont="1" applyFill="1" applyBorder="1" applyAlignment="1">
      <alignment horizontal="center" wrapText="1"/>
    </xf>
    <xf numFmtId="0" fontId="10" fillId="20" borderId="76" xfId="0" applyFont="1" applyFill="1" applyBorder="1" applyAlignment="1">
      <alignment horizontal="center" vertical="top"/>
    </xf>
    <xf numFmtId="0" fontId="10" fillId="20" borderId="142" xfId="0" applyFont="1" applyFill="1" applyBorder="1" applyAlignment="1">
      <alignment horizontal="center" vertical="top"/>
    </xf>
    <xf numFmtId="0" fontId="10" fillId="4" borderId="94" xfId="0" applyFont="1" applyFill="1" applyBorder="1" applyAlignment="1">
      <alignment horizontal="center" vertical="top"/>
    </xf>
    <xf numFmtId="0" fontId="38" fillId="4" borderId="91" xfId="0" applyFont="1" applyFill="1" applyBorder="1" applyAlignment="1" applyProtection="1">
      <alignment horizontal="center" wrapText="1"/>
      <protection locked="0"/>
    </xf>
    <xf numFmtId="0" fontId="38" fillId="20" borderId="91" xfId="0" applyFont="1" applyFill="1" applyBorder="1" applyAlignment="1" applyProtection="1">
      <alignment horizontal="center" vertical="top"/>
      <protection locked="0"/>
    </xf>
    <xf numFmtId="0" fontId="38" fillId="20" borderId="47" xfId="0" applyFont="1" applyFill="1" applyBorder="1" applyAlignment="1" applyProtection="1">
      <alignment horizontal="center" vertical="top"/>
      <protection locked="0"/>
    </xf>
    <xf numFmtId="0" fontId="40" fillId="0" borderId="186" xfId="0" applyFont="1" applyFill="1" applyBorder="1" applyAlignment="1">
      <alignment horizontal="left" vertical="top" wrapText="1"/>
    </xf>
    <xf numFmtId="0" fontId="40" fillId="0" borderId="187" xfId="0" applyFont="1" applyFill="1" applyBorder="1" applyAlignment="1">
      <alignment horizontal="left" vertical="top" wrapText="1"/>
    </xf>
    <xf numFmtId="0" fontId="40" fillId="0" borderId="191" xfId="0" applyFont="1" applyFill="1" applyBorder="1" applyAlignment="1">
      <alignment horizontal="left" vertical="top" wrapText="1"/>
    </xf>
    <xf numFmtId="0" fontId="40" fillId="0" borderId="192" xfId="0" applyFont="1" applyFill="1" applyBorder="1" applyAlignment="1">
      <alignment horizontal="left" vertical="top" wrapText="1"/>
    </xf>
    <xf numFmtId="0" fontId="2" fillId="12" borderId="48" xfId="0" applyFont="1" applyFill="1" applyBorder="1" applyAlignment="1">
      <alignment horizontal="center" vertical="center" wrapText="1"/>
    </xf>
    <xf numFmtId="0" fontId="2" fillId="12" borderId="74" xfId="0" applyFont="1" applyFill="1" applyBorder="1" applyAlignment="1">
      <alignment horizontal="center" vertical="center" wrapText="1"/>
    </xf>
    <xf numFmtId="0" fontId="2" fillId="12" borderId="102" xfId="0" applyFont="1" applyFill="1" applyBorder="1" applyAlignment="1">
      <alignment horizontal="center" vertical="center" wrapText="1"/>
    </xf>
    <xf numFmtId="0" fontId="4" fillId="0" borderId="26" xfId="0" applyFont="1" applyBorder="1" applyAlignment="1">
      <alignment horizontal="right" vertical="center" wrapText="1"/>
    </xf>
    <xf numFmtId="0" fontId="4" fillId="0" borderId="27" xfId="0" applyFont="1" applyBorder="1" applyAlignment="1">
      <alignment horizontal="right" vertical="center" wrapText="1"/>
    </xf>
    <xf numFmtId="0" fontId="8" fillId="13" borderId="2" xfId="0" applyFont="1" applyFill="1" applyBorder="1" applyAlignment="1">
      <alignment horizontal="center" vertical="center"/>
    </xf>
    <xf numFmtId="0" fontId="5" fillId="2" borderId="89" xfId="0" applyFont="1" applyFill="1" applyBorder="1" applyAlignment="1">
      <alignment horizontal="center" vertical="center" wrapText="1"/>
    </xf>
    <xf numFmtId="0" fontId="5" fillId="2" borderId="9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22" fillId="16" borderId="46" xfId="7" applyFont="1" applyFill="1" applyBorder="1" applyAlignment="1" applyProtection="1">
      <alignment horizontal="left" vertical="center"/>
      <protection locked="0"/>
    </xf>
    <xf numFmtId="0" fontId="26" fillId="16" borderId="46" xfId="6" applyFont="1" applyFill="1" applyBorder="1" applyAlignment="1" applyProtection="1">
      <alignment horizontal="left" vertical="center"/>
      <protection locked="0"/>
    </xf>
    <xf numFmtId="0" fontId="26" fillId="16" borderId="46" xfId="8" applyFont="1" applyFill="1" applyBorder="1" applyAlignment="1" applyProtection="1">
      <alignment horizontal="left" vertical="center"/>
      <protection locked="0"/>
    </xf>
    <xf numFmtId="0" fontId="8" fillId="16" borderId="46" xfId="0" applyFont="1" applyFill="1" applyBorder="1" applyAlignment="1" applyProtection="1">
      <alignment horizontal="left" vertical="center"/>
    </xf>
    <xf numFmtId="0" fontId="34" fillId="0" borderId="46" xfId="0" applyFont="1" applyFill="1" applyBorder="1" applyAlignment="1" applyProtection="1">
      <alignment horizontal="left" vertical="center"/>
    </xf>
    <xf numFmtId="0" fontId="27" fillId="0" borderId="137" xfId="0" applyFont="1" applyBorder="1" applyAlignment="1">
      <alignment horizontal="center" vertical="center" wrapText="1"/>
    </xf>
    <xf numFmtId="0" fontId="7" fillId="0" borderId="137" xfId="0" applyFont="1" applyBorder="1" applyAlignment="1">
      <alignment horizontal="center" vertical="center" wrapText="1"/>
    </xf>
    <xf numFmtId="0" fontId="7" fillId="0" borderId="136" xfId="0" applyFont="1" applyBorder="1" applyAlignment="1">
      <alignment horizontal="center" vertical="center" wrapText="1"/>
    </xf>
    <xf numFmtId="0" fontId="23" fillId="0" borderId="44" xfId="0" applyFont="1" applyBorder="1" applyAlignment="1">
      <alignment horizontal="right" wrapText="1"/>
    </xf>
    <xf numFmtId="0" fontId="23" fillId="0" borderId="170" xfId="0" applyFont="1" applyBorder="1" applyAlignment="1">
      <alignment horizontal="right" wrapText="1"/>
    </xf>
    <xf numFmtId="0" fontId="33" fillId="0" borderId="22" xfId="0" applyFont="1" applyBorder="1" applyAlignment="1" applyProtection="1">
      <alignment horizontal="left" vertical="top"/>
    </xf>
    <xf numFmtId="0" fontId="3" fillId="0" borderId="23" xfId="0" applyFont="1" applyBorder="1" applyAlignment="1" applyProtection="1">
      <alignment vertical="top"/>
    </xf>
    <xf numFmtId="0" fontId="3" fillId="0" borderId="24" xfId="0" applyFont="1" applyBorder="1" applyAlignment="1" applyProtection="1">
      <alignment vertical="top"/>
    </xf>
    <xf numFmtId="0" fontId="5" fillId="2" borderId="3" xfId="0" applyFont="1" applyFill="1" applyBorder="1" applyAlignment="1">
      <alignment horizontal="left" vertical="center"/>
    </xf>
    <xf numFmtId="0" fontId="3" fillId="0" borderId="5" xfId="0" applyFont="1" applyBorder="1"/>
    <xf numFmtId="0" fontId="23" fillId="0" borderId="3" xfId="0" applyFont="1" applyBorder="1" applyAlignment="1">
      <alignment horizontal="left" vertical="center"/>
    </xf>
    <xf numFmtId="0" fontId="28" fillId="0" borderId="5" xfId="0" applyFont="1" applyBorder="1"/>
    <xf numFmtId="0" fontId="6" fillId="0" borderId="83" xfId="0" applyFont="1" applyBorder="1" applyAlignment="1">
      <alignment horizontal="left" vertical="center" wrapText="1"/>
    </xf>
    <xf numFmtId="0" fontId="6" fillId="0" borderId="75" xfId="0" applyFont="1" applyBorder="1" applyAlignment="1">
      <alignment horizontal="left" vertical="center" wrapText="1"/>
    </xf>
    <xf numFmtId="0" fontId="6" fillId="0" borderId="148" xfId="0" applyFont="1" applyBorder="1" applyAlignment="1">
      <alignment horizontal="left" vertical="center" wrapText="1"/>
    </xf>
    <xf numFmtId="0" fontId="6" fillId="0" borderId="76" xfId="0" applyFont="1" applyBorder="1" applyAlignment="1">
      <alignment horizontal="left" vertical="center" wrapText="1"/>
    </xf>
    <xf numFmtId="0" fontId="6" fillId="0" borderId="8" xfId="0" applyFont="1" applyBorder="1" applyAlignment="1">
      <alignment horizontal="left" vertical="center" wrapText="1"/>
    </xf>
    <xf numFmtId="0" fontId="6" fillId="0" borderId="98" xfId="0" applyFont="1" applyBorder="1" applyAlignment="1">
      <alignment horizontal="left" vertical="center" wrapText="1"/>
    </xf>
    <xf numFmtId="0" fontId="6" fillId="0" borderId="101" xfId="0" applyFont="1" applyBorder="1" applyAlignment="1">
      <alignment horizontal="left" vertical="center" wrapText="1"/>
    </xf>
    <xf numFmtId="0" fontId="6" fillId="0" borderId="159" xfId="0" applyFont="1" applyBorder="1" applyAlignment="1">
      <alignment horizontal="left" vertical="center" wrapText="1"/>
    </xf>
    <xf numFmtId="0" fontId="6" fillId="0" borderId="160" xfId="0" applyFont="1" applyBorder="1" applyAlignment="1">
      <alignment horizontal="left" vertical="center" wrapText="1"/>
    </xf>
    <xf numFmtId="0" fontId="0" fillId="21" borderId="46" xfId="0" applyFont="1" applyFill="1" applyBorder="1" applyAlignment="1">
      <alignment horizontal="left" vertical="center"/>
    </xf>
    <xf numFmtId="0" fontId="3" fillId="13" borderId="74" xfId="0" applyFont="1" applyFill="1" applyBorder="1"/>
    <xf numFmtId="0" fontId="3" fillId="13" borderId="102" xfId="0" applyFont="1" applyFill="1" applyBorder="1"/>
    <xf numFmtId="0" fontId="13" fillId="0" borderId="134" xfId="0" applyFont="1" applyBorder="1" applyAlignment="1">
      <alignment horizontal="center" wrapText="1"/>
    </xf>
    <xf numFmtId="0" fontId="3" fillId="0" borderId="44" xfId="0" applyFont="1" applyBorder="1"/>
    <xf numFmtId="0" fontId="3" fillId="0" borderId="135" xfId="0" applyFont="1" applyBorder="1"/>
    <xf numFmtId="0" fontId="5" fillId="2" borderId="3" xfId="0" applyFont="1" applyFill="1" applyBorder="1" applyAlignment="1">
      <alignment horizontal="center" vertical="center"/>
    </xf>
    <xf numFmtId="0" fontId="3" fillId="0" borderId="4" xfId="0" applyFont="1" applyBorder="1"/>
    <xf numFmtId="0" fontId="6" fillId="0" borderId="17" xfId="0" applyFont="1" applyBorder="1" applyAlignment="1">
      <alignment horizontal="left" wrapText="1"/>
    </xf>
    <xf numFmtId="0" fontId="3" fillId="0" borderId="18" xfId="0" applyFont="1" applyBorder="1"/>
    <xf numFmtId="0" fontId="3" fillId="0" borderId="19" xfId="0" applyFont="1" applyBorder="1"/>
    <xf numFmtId="0" fontId="33" fillId="0" borderId="20" xfId="0" applyFont="1" applyBorder="1" applyAlignment="1" applyProtection="1">
      <alignment horizontal="left"/>
    </xf>
    <xf numFmtId="0" fontId="3" fillId="0" borderId="13" xfId="0" applyFont="1" applyBorder="1" applyProtection="1"/>
    <xf numFmtId="0" fontId="3" fillId="0" borderId="21" xfId="0" applyFont="1" applyBorder="1" applyProtection="1"/>
    <xf numFmtId="0" fontId="0" fillId="0" borderId="30" xfId="0" applyFont="1" applyBorder="1" applyAlignment="1">
      <alignment horizontal="center"/>
    </xf>
    <xf numFmtId="0" fontId="3" fillId="0" borderId="1" xfId="0" applyFont="1" applyBorder="1"/>
    <xf numFmtId="0" fontId="3" fillId="0" borderId="36" xfId="0" applyFont="1" applyBorder="1"/>
    <xf numFmtId="0" fontId="10" fillId="0" borderId="38" xfId="0" applyFont="1" applyBorder="1" applyAlignment="1" applyProtection="1">
      <alignment horizontal="left" vertical="top" wrapText="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0" fillId="0" borderId="8" xfId="0" applyFont="1" applyBorder="1" applyAlignment="1" applyProtection="1">
      <protection locked="0"/>
    </xf>
    <xf numFmtId="0" fontId="3" fillId="0" borderId="42" xfId="0" applyFont="1" applyBorder="1" applyProtection="1">
      <protection locked="0"/>
    </xf>
    <xf numFmtId="0" fontId="3" fillId="0" borderId="43" xfId="0" applyFont="1" applyBorder="1" applyProtection="1">
      <protection locked="0"/>
    </xf>
    <xf numFmtId="0" fontId="3" fillId="0" borderId="44" xfId="0" applyFont="1" applyBorder="1" applyProtection="1">
      <protection locked="0"/>
    </xf>
    <xf numFmtId="0" fontId="3" fillId="0" borderId="45" xfId="0" applyFont="1" applyBorder="1" applyProtection="1">
      <protection locked="0"/>
    </xf>
    <xf numFmtId="0" fontId="5" fillId="2" borderId="38" xfId="0" applyFont="1" applyFill="1" applyBorder="1" applyAlignment="1">
      <alignment horizontal="center" vertical="center" wrapText="1"/>
    </xf>
    <xf numFmtId="0" fontId="3" fillId="0" borderId="43" xfId="0" applyFont="1" applyBorder="1"/>
  </cellXfs>
  <cellStyles count="9">
    <cellStyle name="Hyperlink" xfId="1" builtinId="8"/>
    <cellStyle name="Hyperlink 2" xfId="6" xr:uid="{00000000-0005-0000-0000-000034000000}"/>
    <cellStyle name="Normal" xfId="0" builtinId="0"/>
    <cellStyle name="Normal 2" xfId="2" xr:uid="{00000000-0005-0000-0000-000002000000}"/>
    <cellStyle name="Normal 3" xfId="3" xr:uid="{B4DA2332-F75F-4AF7-85E5-50C41D8453FA}"/>
    <cellStyle name="Normal 3 2" xfId="4" xr:uid="{B940BBD3-BCE3-4CCB-AA35-BBBB606E53FA}"/>
    <cellStyle name="Normal 4" xfId="5" xr:uid="{00000000-0005-0000-0000-000035000000}"/>
    <cellStyle name="Normal 5" xfId="7" xr:uid="{00000000-0005-0000-0000-000036000000}"/>
    <cellStyle name="Normal 6" xfId="8" xr:uid="{00000000-0005-0000-0000-000037000000}"/>
  </cellStyles>
  <dxfs count="1609">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theme="0"/>
      </font>
      <fill>
        <patternFill>
          <bgColor rgb="FFFF0000"/>
        </patternFill>
      </fill>
    </dxf>
    <dxf>
      <fill>
        <patternFill>
          <bgColor rgb="FFFF0000"/>
        </patternFill>
      </fill>
    </dxf>
    <dxf>
      <fill>
        <patternFill>
          <bgColor rgb="FFD6EFE8"/>
        </patternFill>
      </fill>
    </dxf>
    <dxf>
      <fill>
        <patternFill>
          <bgColor rgb="FFDDF0D8"/>
        </patternFill>
      </fill>
    </dxf>
    <dxf>
      <fill>
        <patternFill>
          <bgColor rgb="FFD9EAF7"/>
        </patternFill>
      </fill>
    </dxf>
    <dxf>
      <fill>
        <patternFill>
          <bgColor rgb="FFE5DDF5"/>
        </patternFill>
      </fill>
    </dxf>
    <dxf>
      <fill>
        <patternFill>
          <bgColor rgb="FFF9DFC8"/>
        </patternFill>
      </fill>
    </dxf>
    <dxf>
      <fill>
        <patternFill>
          <bgColor rgb="FFF8F1C7"/>
        </patternFill>
      </fill>
    </dxf>
    <dxf>
      <font>
        <color theme="0"/>
      </font>
      <fill>
        <patternFill>
          <bgColor rgb="FFFF0000"/>
        </patternFill>
      </fill>
    </dxf>
    <dxf>
      <fill>
        <patternFill patternType="none">
          <bgColor auto="1"/>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ill>
        <patternFill>
          <bgColor theme="0"/>
        </patternFill>
      </fill>
    </dxf>
    <dxf>
      <font>
        <b val="0"/>
        <i val="0"/>
        <strike/>
        <color theme="0" tint="-0.499984740745262"/>
      </font>
      <fill>
        <patternFill>
          <bgColor theme="0"/>
        </patternFill>
      </fill>
    </dxf>
    <dxf>
      <fill>
        <patternFill>
          <bgColor rgb="FFBAD9EC"/>
        </patternFill>
      </fill>
    </dxf>
    <dxf>
      <fill>
        <patternFill>
          <bgColor theme="0"/>
        </patternFill>
      </fill>
    </dxf>
    <dxf>
      <fill>
        <patternFill>
          <bgColor rgb="FFEFF6FB"/>
        </patternFill>
      </fill>
    </dxf>
    <dxf>
      <font>
        <b val="0"/>
        <i val="0"/>
        <strike/>
        <color theme="0" tint="-0.499984740745262"/>
      </font>
      <fill>
        <patternFill>
          <bgColor theme="0"/>
        </patternFill>
      </fill>
    </dxf>
    <dxf>
      <fill>
        <patternFill>
          <bgColor rgb="FFEFF6FB"/>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bgColor theme="0"/>
        </patternFill>
      </fill>
    </dxf>
    <dxf>
      <fill>
        <patternFill>
          <bgColor rgb="FFBAD9EC"/>
        </patternFill>
      </fill>
    </dxf>
    <dxf>
      <font>
        <b val="0"/>
        <i val="0"/>
        <strike/>
        <color theme="1" tint="0.499984740745262"/>
      </font>
      <fill>
        <patternFill>
          <bgColor theme="0"/>
        </patternFill>
      </fill>
    </dxf>
    <dxf>
      <fill>
        <patternFill>
          <bgColor rgb="FFEFF6FB"/>
        </patternFill>
      </fill>
    </dxf>
    <dxf>
      <fill>
        <patternFill>
          <bgColor rgb="FFBAD9EC"/>
        </patternFill>
      </fill>
    </dxf>
    <dxf>
      <fill>
        <patternFill>
          <bgColor rgb="FFFF0000"/>
        </patternFill>
      </fill>
    </dxf>
    <dxf>
      <fill>
        <patternFill>
          <bgColor rgb="FFFF0000"/>
        </patternFill>
      </fill>
    </dxf>
    <dxf>
      <fill>
        <patternFill>
          <bgColor rgb="FFFF0000"/>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theme="5" tint="0.59996337778862885"/>
        </patternFill>
      </fill>
    </dxf>
    <dxf>
      <font>
        <b/>
        <i val="0"/>
        <color auto="1"/>
      </font>
      <fill>
        <patternFill>
          <bgColor theme="0" tint="-0.24994659260841701"/>
        </patternFill>
      </fill>
    </dxf>
    <dxf>
      <fill>
        <patternFill>
          <bgColor rgb="FFFF0000"/>
        </patternFill>
      </fill>
    </dxf>
    <dxf>
      <fill>
        <patternFill>
          <bgColor rgb="FFFF0000"/>
        </patternFill>
      </fill>
    </dxf>
    <dxf>
      <fill>
        <patternFill>
          <bgColor theme="8" tint="0.59996337778862885"/>
        </patternFill>
      </fill>
    </dxf>
    <dxf>
      <fill>
        <patternFill>
          <bgColor theme="7" tint="0.59996337778862885"/>
        </patternFill>
      </fill>
    </dxf>
    <dxf>
      <font>
        <b/>
        <i val="0"/>
      </font>
      <fill>
        <patternFill>
          <bgColor rgb="FFFF0000"/>
        </patternFill>
      </fill>
    </dxf>
    <dxf>
      <fill>
        <patternFill>
          <bgColor theme="6" tint="0.39994506668294322"/>
        </patternFill>
      </fill>
    </dxf>
    <dxf>
      <font>
        <b/>
        <i val="0"/>
      </font>
      <fill>
        <patternFill>
          <bgColor theme="6" tint="0.39994506668294322"/>
        </patternFill>
      </fill>
    </dxf>
    <dxf>
      <fill>
        <patternFill>
          <bgColor theme="5" tint="0.59996337778862885"/>
        </patternFill>
      </fill>
    </dxf>
    <dxf>
      <font>
        <b/>
        <i val="0"/>
      </font>
      <fill>
        <patternFill>
          <bgColor rgb="FFFF0000"/>
        </patternFill>
      </fill>
    </dxf>
    <dxf>
      <fill>
        <patternFill>
          <bgColor theme="9" tint="0.59996337778862885"/>
        </patternFill>
      </fill>
    </dxf>
    <dxf>
      <fill>
        <patternFill>
          <bgColor theme="5" tint="0.59996337778862885"/>
        </patternFill>
      </fill>
    </dxf>
    <dxf>
      <fill>
        <patternFill>
          <bgColor rgb="FFFF0000"/>
        </patternFill>
      </fill>
    </dxf>
    <dxf>
      <font>
        <strike/>
        <color theme="1" tint="0.499984740745262"/>
      </font>
      <fill>
        <patternFill patternType="solid">
          <bgColor theme="0"/>
        </patternFill>
      </fill>
    </dxf>
    <dxf>
      <font>
        <strike/>
        <color theme="1" tint="0.499984740745262"/>
      </font>
      <fill>
        <patternFill patternType="solid">
          <bgColor theme="0"/>
        </patternFill>
      </fill>
    </dxf>
    <dxf>
      <font>
        <strike/>
        <color theme="1" tint="0.499984740745262"/>
      </font>
      <fill>
        <patternFill patternType="solid">
          <bgColor theme="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rgb="FFF9DFC8"/>
        </patternFill>
      </fill>
    </dxf>
    <dxf>
      <fill>
        <patternFill>
          <bgColor rgb="FFFF0000"/>
        </patternFill>
      </fill>
    </dxf>
    <dxf>
      <fill>
        <patternFill>
          <bgColor rgb="FFD6EFE8"/>
        </patternFill>
      </fill>
    </dxf>
    <dxf>
      <fill>
        <patternFill>
          <bgColor rgb="FFFF0000"/>
        </patternFill>
      </fill>
    </dxf>
    <dxf>
      <font>
        <b/>
        <i val="0"/>
      </font>
      <fill>
        <patternFill>
          <bgColor rgb="FFFF0000"/>
        </patternFill>
      </fill>
    </dxf>
    <dxf>
      <fill>
        <patternFill>
          <bgColor rgb="FFDDF0D8"/>
        </patternFill>
      </fill>
    </dxf>
    <dxf>
      <font>
        <b/>
        <i val="0"/>
      </font>
      <fill>
        <patternFill>
          <bgColor rgb="FFFF0000"/>
        </patternFill>
      </fill>
    </dxf>
    <dxf>
      <font>
        <b/>
        <i val="0"/>
      </font>
      <fill>
        <patternFill>
          <bgColor rgb="FFFF0000"/>
        </patternFill>
      </fill>
    </dxf>
    <dxf>
      <fill>
        <patternFill>
          <bgColor rgb="FFE3DDF5"/>
        </patternFill>
      </fill>
    </dxf>
    <dxf>
      <fill>
        <patternFill>
          <bgColor rgb="FFFF0000"/>
        </patternFill>
      </fill>
    </dxf>
    <dxf>
      <font>
        <strike/>
        <color theme="1" tint="0.499984740745262"/>
      </font>
      <fill>
        <patternFill patternType="solid">
          <bgColor theme="0"/>
        </patternFill>
      </fill>
    </dxf>
    <dxf>
      <font>
        <b/>
        <i val="0"/>
      </font>
      <fill>
        <patternFill>
          <bgColor rgb="FFFF0000"/>
        </patternFill>
      </fill>
    </dxf>
    <dxf>
      <font>
        <color auto="1"/>
      </font>
      <fill>
        <patternFill>
          <bgColor rgb="FFFF0000"/>
        </patternFill>
      </fill>
    </dxf>
    <dxf>
      <font>
        <b/>
        <i val="0"/>
      </font>
      <fill>
        <patternFill>
          <bgColor rgb="FFFF0000"/>
        </patternFill>
      </fill>
    </dxf>
    <dxf>
      <fill>
        <patternFill>
          <bgColor rgb="FFFF0000"/>
        </patternFill>
      </fill>
    </dxf>
    <dxf>
      <fill>
        <patternFill>
          <bgColor rgb="FFD9EAF7"/>
        </patternFill>
      </fill>
    </dxf>
    <dxf>
      <fill>
        <patternFill>
          <bgColor rgb="FFF8F1C7"/>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F8F1C7"/>
      <color rgb="FFE3DDF5"/>
      <color rgb="FFFFE697"/>
      <color rgb="FFBAD9EC"/>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27-2026-Course-Map-Tool_V2026.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26-2025-Course-Map-Tool_V10.01%20-%20Unlocked%20and%20unprotected%2009.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6"/>
      <sheetName val="2025"/>
      <sheetName val="CC"/>
    </sheetNames>
    <sheetDataSet>
      <sheetData sheetId="0"/>
      <sheetData sheetId="1">
        <row r="1">
          <cell r="D1"/>
        </row>
        <row r="2">
          <cell r="D2"/>
        </row>
        <row r="3">
          <cell r="D3"/>
        </row>
        <row r="4">
          <cell r="D4"/>
        </row>
        <row r="5">
          <cell r="D5"/>
        </row>
        <row r="6">
          <cell r="D6"/>
        </row>
        <row r="7">
          <cell r="D7"/>
        </row>
        <row r="8">
          <cell r="D8"/>
        </row>
        <row r="9">
          <cell r="D9" t="str">
            <v>Select Year here</v>
          </cell>
        </row>
        <row r="10">
          <cell r="D10" t="str">
            <v>Select Intake Semester</v>
          </cell>
        </row>
        <row r="11">
          <cell r="D11" t="str">
            <v>Select Major here</v>
          </cell>
        </row>
        <row r="12">
          <cell r="D12" t="str">
            <v>Digital Media &amp; Communication</v>
          </cell>
        </row>
        <row r="13">
          <cell r="D13" t="str">
            <v>Art Part A. Core Studies</v>
          </cell>
        </row>
        <row r="14">
          <cell r="D14" t="str">
            <v>Art Part B. Discipline Studies</v>
          </cell>
        </row>
        <row r="15">
          <cell r="D15" t="str">
            <v>Art Part C. Professional Practice Studies</v>
          </cell>
        </row>
        <row r="16">
          <cell r="D16"/>
        </row>
        <row r="17">
          <cell r="D17"/>
        </row>
        <row r="18">
          <cell r="D18"/>
        </row>
        <row r="19">
          <cell r="D19" t="str">
            <v>Unit Code
(e.g. ACW1120 - make sure there are no space between the letters and numbers)</v>
          </cell>
        </row>
        <row r="20">
          <cell r="D20"/>
        </row>
        <row r="21">
          <cell r="D21"/>
        </row>
        <row r="22">
          <cell r="D22"/>
        </row>
        <row r="23">
          <cell r="D23"/>
        </row>
        <row r="24">
          <cell r="D24"/>
        </row>
        <row r="25">
          <cell r="D25"/>
        </row>
        <row r="26">
          <cell r="D26"/>
        </row>
        <row r="27">
          <cell r="D27"/>
        </row>
        <row r="28">
          <cell r="D28"/>
        </row>
        <row r="29">
          <cell r="D29"/>
        </row>
        <row r="30">
          <cell r="D30"/>
        </row>
        <row r="31">
          <cell r="D31"/>
        </row>
        <row r="32">
          <cell r="D32"/>
        </row>
        <row r="33">
          <cell r="D33"/>
        </row>
        <row r="34">
          <cell r="D34"/>
        </row>
        <row r="35">
          <cell r="D35"/>
        </row>
        <row r="36">
          <cell r="D36"/>
        </row>
        <row r="37">
          <cell r="D37"/>
        </row>
        <row r="38">
          <cell r="D38"/>
        </row>
        <row r="39">
          <cell r="D39"/>
        </row>
        <row r="40">
          <cell r="D40"/>
        </row>
        <row r="41">
          <cell r="D41"/>
        </row>
        <row r="42">
          <cell r="D42"/>
        </row>
        <row r="43">
          <cell r="D43"/>
        </row>
        <row r="44">
          <cell r="D44"/>
        </row>
        <row r="45">
          <cell r="D45"/>
        </row>
        <row r="46">
          <cell r="D46"/>
        </row>
        <row r="47">
          <cell r="D47"/>
        </row>
        <row r="48">
          <cell r="D48"/>
        </row>
        <row r="49">
          <cell r="D49"/>
        </row>
        <row r="50">
          <cell r="D50"/>
        </row>
        <row r="51">
          <cell r="D51"/>
        </row>
        <row r="52">
          <cell r="D52"/>
        </row>
        <row r="53">
          <cell r="D53"/>
        </row>
        <row r="54">
          <cell r="D54"/>
        </row>
        <row r="55">
          <cell r="D55"/>
        </row>
        <row r="56">
          <cell r="D56"/>
        </row>
        <row r="57">
          <cell r="D57"/>
        </row>
        <row r="58">
          <cell r="D58"/>
        </row>
        <row r="59">
          <cell r="D59"/>
        </row>
        <row r="60">
          <cell r="D60"/>
        </row>
        <row r="61">
          <cell r="D61"/>
        </row>
        <row r="62">
          <cell r="D62"/>
        </row>
        <row r="63">
          <cell r="D63"/>
        </row>
        <row r="64">
          <cell r="D64"/>
        </row>
        <row r="65">
          <cell r="D65"/>
        </row>
        <row r="66">
          <cell r="D66"/>
        </row>
        <row r="67">
          <cell r="D67" t="str">
            <v>Major 1</v>
          </cell>
        </row>
        <row r="68">
          <cell r="D68" t="str">
            <v>-</v>
          </cell>
        </row>
        <row r="69">
          <cell r="D69"/>
        </row>
        <row r="70">
          <cell r="D70"/>
        </row>
        <row r="71">
          <cell r="D71"/>
        </row>
        <row r="72">
          <cell r="D72"/>
        </row>
        <row r="73">
          <cell r="D73"/>
        </row>
        <row r="74">
          <cell r="D74"/>
        </row>
        <row r="75">
          <cell r="D75"/>
        </row>
        <row r="76">
          <cell r="D76"/>
        </row>
      </sheetData>
      <sheetData sheetId="2">
        <row r="26">
          <cell r="C26"/>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5"/>
      <sheetName val="2024"/>
      <sheetName val="2023"/>
      <sheetName val="2019-2022"/>
      <sheetName val="CC"/>
    </sheetNames>
    <sheetDataSet>
      <sheetData sheetId="0"/>
      <sheetData sheetId="1"/>
      <sheetData sheetId="2"/>
      <sheetData sheetId="3"/>
      <sheetData sheetId="4"/>
      <sheetData sheetId="5"/>
      <sheetData sheetId="6"/>
      <sheetData sheetId="7"/>
      <sheetData sheetId="8">
        <row r="46">
          <cell r="C46" t="str">
            <v>Major - ACCT</v>
          </cell>
          <cell r="D46" t="str">
            <v>Major - ESB</v>
          </cell>
          <cell r="E46" t="str">
            <v>Major - AE</v>
          </cell>
          <cell r="F46" t="str">
            <v>Major - BFM</v>
          </cell>
          <cell r="G46" t="str">
            <v>Major - BLT</v>
          </cell>
          <cell r="H46" t="str">
            <v>Major - BA</v>
          </cell>
          <cell r="I46" t="str">
            <v>Major - EBS</v>
          </cell>
          <cell r="J46" t="str">
            <v>Major - IBM</v>
          </cell>
          <cell r="K46" t="str">
            <v>Major - MGMT</v>
          </cell>
          <cell r="L46" t="str">
            <v>Major - SM</v>
          </cell>
          <cell r="M46" t="str">
            <v>Major - FT</v>
          </cell>
          <cell r="N46" t="str">
            <v>Major - DM</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Normal="100" zoomScaleSheetLayoutView="140" workbookViewId="0">
      <selection activeCell="D17" sqref="D17"/>
    </sheetView>
  </sheetViews>
  <sheetFormatPr defaultRowHeight="12.5" x14ac:dyDescent="0.25"/>
  <cols>
    <col min="1" max="1" width="1" style="85" customWidth="1"/>
    <col min="2" max="2" width="1.5429687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54296875" customWidth="1"/>
    <col min="13" max="13" width="1" customWidth="1"/>
  </cols>
  <sheetData>
    <row r="1" spans="1:14" s="85" customFormat="1" ht="5.25" customHeight="1" x14ac:dyDescent="0.25">
      <c r="A1" s="112"/>
      <c r="B1" s="203"/>
      <c r="C1" s="203"/>
      <c r="D1" s="203"/>
      <c r="E1" s="203"/>
      <c r="F1" s="203"/>
      <c r="G1" s="203"/>
      <c r="H1" s="203"/>
      <c r="I1" s="203"/>
      <c r="J1" s="203"/>
      <c r="K1" s="203"/>
      <c r="L1" s="203"/>
      <c r="M1" s="112"/>
    </row>
    <row r="2" spans="1:14" s="85" customFormat="1" ht="12.75" customHeight="1" x14ac:dyDescent="0.25">
      <c r="A2" s="201"/>
      <c r="B2" s="204"/>
      <c r="C2" s="217"/>
      <c r="D2" s="217"/>
      <c r="E2" s="217"/>
      <c r="F2" s="217"/>
      <c r="G2" s="217"/>
      <c r="H2" s="217"/>
      <c r="I2" s="217"/>
      <c r="J2" s="217"/>
      <c r="K2" s="217"/>
      <c r="L2" s="205"/>
      <c r="M2" s="202"/>
    </row>
    <row r="3" spans="1:14" s="13" customFormat="1" ht="45" customHeight="1" x14ac:dyDescent="0.25">
      <c r="A3" s="201"/>
      <c r="B3" s="215"/>
      <c r="C3" s="378" t="s">
        <v>657</v>
      </c>
      <c r="D3" s="379"/>
      <c r="E3" s="379"/>
      <c r="F3" s="379"/>
      <c r="G3" s="379"/>
      <c r="H3" s="379"/>
      <c r="I3" s="379"/>
      <c r="J3" s="379"/>
      <c r="K3" s="380"/>
      <c r="L3" s="216"/>
      <c r="M3" s="202"/>
    </row>
    <row r="4" spans="1:14" s="32" customFormat="1" ht="13" x14ac:dyDescent="0.25">
      <c r="A4" s="201"/>
      <c r="B4" s="206"/>
      <c r="C4" s="218"/>
      <c r="D4" s="218"/>
      <c r="E4" s="218"/>
      <c r="F4" s="218"/>
      <c r="G4" s="218"/>
      <c r="H4" s="218"/>
      <c r="I4" s="218"/>
      <c r="J4" s="218"/>
      <c r="K4" s="218"/>
      <c r="L4" s="207"/>
      <c r="M4" s="202"/>
    </row>
    <row r="5" spans="1:14" ht="14" x14ac:dyDescent="0.3">
      <c r="A5" s="201"/>
      <c r="B5" s="208"/>
      <c r="C5" s="381" t="s">
        <v>245</v>
      </c>
      <c r="D5" s="381"/>
      <c r="E5" s="381"/>
      <c r="F5" s="381"/>
      <c r="G5" s="381"/>
      <c r="H5" s="381"/>
      <c r="I5" s="381"/>
      <c r="J5" s="381"/>
      <c r="K5" s="381"/>
      <c r="L5" s="209"/>
      <c r="M5" s="202"/>
      <c r="N5" s="31"/>
    </row>
    <row r="6" spans="1:14" ht="28.5" customHeight="1" x14ac:dyDescent="0.3">
      <c r="A6" s="201"/>
      <c r="B6" s="210"/>
      <c r="C6" s="35">
        <v>1</v>
      </c>
      <c r="D6" s="382" t="s">
        <v>658</v>
      </c>
      <c r="E6" s="383"/>
      <c r="F6" s="383"/>
      <c r="G6" s="383"/>
      <c r="H6" s="383"/>
      <c r="I6" s="383"/>
      <c r="J6" s="383"/>
      <c r="K6" s="383"/>
      <c r="L6" s="209"/>
      <c r="M6" s="202"/>
      <c r="N6" s="31"/>
    </row>
    <row r="7" spans="1:14" ht="14" x14ac:dyDescent="0.3">
      <c r="A7" s="201"/>
      <c r="B7" s="210"/>
      <c r="C7" s="35">
        <v>2</v>
      </c>
      <c r="D7" s="383" t="s">
        <v>659</v>
      </c>
      <c r="E7" s="383"/>
      <c r="F7" s="383"/>
      <c r="G7" s="383"/>
      <c r="H7" s="383"/>
      <c r="I7" s="383"/>
      <c r="J7" s="383"/>
      <c r="K7" s="383"/>
      <c r="L7" s="209"/>
      <c r="M7" s="202"/>
      <c r="N7" s="31"/>
    </row>
    <row r="8" spans="1:14" ht="14" x14ac:dyDescent="0.3">
      <c r="A8" s="201"/>
      <c r="B8" s="210"/>
      <c r="C8" s="35">
        <v>3</v>
      </c>
      <c r="D8" s="384" t="s">
        <v>325</v>
      </c>
      <c r="E8" s="384"/>
      <c r="F8" s="384"/>
      <c r="G8" s="384"/>
      <c r="H8" s="384"/>
      <c r="I8" s="384"/>
      <c r="J8" s="384"/>
      <c r="K8" s="384"/>
      <c r="L8" s="209"/>
      <c r="M8" s="202"/>
      <c r="N8" s="31"/>
    </row>
    <row r="9" spans="1:14" ht="28.5" customHeight="1" x14ac:dyDescent="0.3">
      <c r="A9" s="201"/>
      <c r="B9" s="210"/>
      <c r="C9" s="35">
        <v>4</v>
      </c>
      <c r="D9" s="385" t="s">
        <v>660</v>
      </c>
      <c r="E9" s="385"/>
      <c r="F9" s="385"/>
      <c r="G9" s="385"/>
      <c r="H9" s="385"/>
      <c r="I9" s="385"/>
      <c r="J9" s="385"/>
      <c r="K9" s="385"/>
      <c r="L9" s="209"/>
      <c r="M9" s="202"/>
      <c r="N9" s="31"/>
    </row>
    <row r="10" spans="1:14" s="74" customFormat="1" ht="29.25" customHeight="1" x14ac:dyDescent="0.3">
      <c r="A10" s="201"/>
      <c r="B10" s="210"/>
      <c r="C10" s="35">
        <v>5</v>
      </c>
      <c r="D10" s="386" t="s">
        <v>661</v>
      </c>
      <c r="E10" s="387"/>
      <c r="F10" s="387"/>
      <c r="G10" s="387"/>
      <c r="H10" s="387"/>
      <c r="I10" s="387"/>
      <c r="J10" s="387"/>
      <c r="K10" s="388"/>
      <c r="L10" s="209"/>
      <c r="M10" s="202"/>
      <c r="N10" s="31"/>
    </row>
    <row r="11" spans="1:14" s="85" customFormat="1" ht="27.75" customHeight="1" x14ac:dyDescent="0.3">
      <c r="A11" s="201"/>
      <c r="B11" s="210"/>
      <c r="C11" s="35">
        <v>6</v>
      </c>
      <c r="D11" s="374" t="s">
        <v>662</v>
      </c>
      <c r="E11" s="375"/>
      <c r="F11" s="375"/>
      <c r="G11" s="375"/>
      <c r="H11" s="375"/>
      <c r="I11" s="375"/>
      <c r="J11" s="375"/>
      <c r="K11" s="376"/>
      <c r="L11" s="209"/>
      <c r="M11" s="202"/>
      <c r="N11" s="31"/>
    </row>
    <row r="12" spans="1:14" s="85" customFormat="1" ht="14" x14ac:dyDescent="0.3">
      <c r="A12" s="201"/>
      <c r="B12" s="210"/>
      <c r="C12" s="35">
        <v>7</v>
      </c>
      <c r="D12" s="386" t="s">
        <v>663</v>
      </c>
      <c r="E12" s="387"/>
      <c r="F12" s="387"/>
      <c r="G12" s="387"/>
      <c r="H12" s="387"/>
      <c r="I12" s="387"/>
      <c r="J12" s="387"/>
      <c r="K12" s="388"/>
      <c r="L12" s="209"/>
      <c r="M12" s="202"/>
      <c r="N12" s="31"/>
    </row>
    <row r="13" spans="1:14" s="85" customFormat="1" ht="27.75" customHeight="1" x14ac:dyDescent="0.3">
      <c r="A13" s="201"/>
      <c r="B13" s="210"/>
      <c r="C13" s="35">
        <v>8</v>
      </c>
      <c r="D13" s="386" t="s">
        <v>664</v>
      </c>
      <c r="E13" s="387"/>
      <c r="F13" s="387"/>
      <c r="G13" s="387"/>
      <c r="H13" s="387"/>
      <c r="I13" s="387"/>
      <c r="J13" s="387"/>
      <c r="K13" s="388"/>
      <c r="L13" s="209"/>
      <c r="M13" s="202"/>
      <c r="N13" s="31"/>
    </row>
    <row r="14" spans="1:14" s="85" customFormat="1" ht="28.5" customHeight="1" x14ac:dyDescent="0.3">
      <c r="A14" s="201"/>
      <c r="B14" s="210"/>
      <c r="C14" s="35">
        <v>9</v>
      </c>
      <c r="D14" s="374" t="s">
        <v>547</v>
      </c>
      <c r="E14" s="375"/>
      <c r="F14" s="375"/>
      <c r="G14" s="375"/>
      <c r="H14" s="375"/>
      <c r="I14" s="375"/>
      <c r="J14" s="375"/>
      <c r="K14" s="376"/>
      <c r="L14" s="209"/>
      <c r="M14" s="202"/>
      <c r="N14" s="31"/>
    </row>
    <row r="15" spans="1:14" ht="9.75" customHeight="1" x14ac:dyDescent="0.3">
      <c r="A15" s="201"/>
      <c r="B15" s="210"/>
      <c r="C15" s="36"/>
      <c r="D15" s="37"/>
      <c r="E15" s="37"/>
      <c r="F15" s="37"/>
      <c r="G15" s="37"/>
      <c r="H15" s="37"/>
      <c r="I15" s="37"/>
      <c r="J15" s="37"/>
      <c r="K15" s="37"/>
      <c r="L15" s="209"/>
      <c r="M15" s="202"/>
      <c r="N15" s="31"/>
    </row>
    <row r="16" spans="1:14" ht="28.15" customHeight="1" x14ac:dyDescent="0.3">
      <c r="A16" s="201"/>
      <c r="B16" s="208"/>
      <c r="C16" s="377" t="s">
        <v>247</v>
      </c>
      <c r="D16" s="377"/>
      <c r="E16" s="377"/>
      <c r="F16" s="377"/>
      <c r="G16" s="377"/>
      <c r="H16" s="377"/>
      <c r="I16" s="377"/>
      <c r="J16" s="377"/>
      <c r="K16" s="377"/>
      <c r="L16" s="209"/>
      <c r="M16" s="202"/>
      <c r="N16" s="31"/>
    </row>
    <row r="17" spans="1:14" ht="15" customHeight="1" x14ac:dyDescent="0.3">
      <c r="A17" s="201"/>
      <c r="B17" s="208"/>
      <c r="C17" s="34"/>
      <c r="D17" s="40" t="s">
        <v>216</v>
      </c>
      <c r="E17" s="38"/>
      <c r="F17" s="373" t="s">
        <v>249</v>
      </c>
      <c r="G17" s="373"/>
      <c r="H17" s="373"/>
      <c r="I17" s="373"/>
      <c r="J17" s="373"/>
      <c r="K17" s="373"/>
      <c r="L17" s="209"/>
      <c r="M17" s="202"/>
      <c r="N17" s="31"/>
    </row>
    <row r="18" spans="1:14" s="13" customFormat="1" ht="4.9000000000000004" customHeight="1" x14ac:dyDescent="0.3">
      <c r="A18" s="201"/>
      <c r="B18" s="208"/>
      <c r="C18" s="34"/>
      <c r="D18" s="372"/>
      <c r="E18" s="372"/>
      <c r="F18" s="372"/>
      <c r="G18" s="372"/>
      <c r="H18" s="372"/>
      <c r="I18" s="372"/>
      <c r="J18" s="372"/>
      <c r="K18" s="372"/>
      <c r="L18" s="209"/>
      <c r="M18" s="202"/>
      <c r="N18" s="31"/>
    </row>
    <row r="19" spans="1:14" ht="14.25" customHeight="1" x14ac:dyDescent="0.3">
      <c r="A19" s="201"/>
      <c r="B19" s="208"/>
      <c r="C19" s="34"/>
      <c r="D19" s="40" t="s">
        <v>216</v>
      </c>
      <c r="E19" s="39"/>
      <c r="F19" s="39" t="s">
        <v>246</v>
      </c>
      <c r="G19" s="39"/>
      <c r="H19" s="39"/>
      <c r="I19" s="39"/>
      <c r="J19" s="39"/>
      <c r="K19" s="39"/>
      <c r="L19" s="209"/>
      <c r="M19" s="202"/>
      <c r="N19" s="31"/>
    </row>
    <row r="20" spans="1:14" ht="14" x14ac:dyDescent="0.3">
      <c r="A20" s="201"/>
      <c r="B20" s="208"/>
      <c r="C20" s="34"/>
      <c r="D20" s="34"/>
      <c r="E20" s="34"/>
      <c r="F20" s="34"/>
      <c r="G20" s="34"/>
      <c r="H20" s="34"/>
      <c r="I20" s="34"/>
      <c r="J20" s="34"/>
      <c r="K20" s="34"/>
      <c r="L20" s="209"/>
      <c r="M20" s="202"/>
      <c r="N20" s="31"/>
    </row>
    <row r="21" spans="1:14" ht="16.899999999999999" customHeight="1" x14ac:dyDescent="0.25">
      <c r="A21" s="201"/>
      <c r="B21" s="210"/>
      <c r="C21" s="113"/>
      <c r="D21" s="112"/>
      <c r="E21" s="112"/>
      <c r="F21" s="112"/>
      <c r="G21" s="33"/>
      <c r="H21" s="33"/>
      <c r="I21" s="33"/>
      <c r="J21" s="33"/>
      <c r="K21" s="184" t="s">
        <v>248</v>
      </c>
      <c r="L21" s="162"/>
      <c r="M21" s="202"/>
    </row>
    <row r="22" spans="1:14" x14ac:dyDescent="0.25">
      <c r="A22" s="201"/>
      <c r="B22" s="211"/>
      <c r="C22" s="212"/>
      <c r="D22" s="213"/>
      <c r="E22" s="213"/>
      <c r="F22" s="213"/>
      <c r="G22" s="213"/>
      <c r="H22" s="213"/>
      <c r="I22" s="213"/>
      <c r="J22" s="213"/>
      <c r="K22" s="213"/>
      <c r="L22" s="214"/>
      <c r="M22" s="202"/>
    </row>
    <row r="23" spans="1:14" ht="5.25" customHeight="1" x14ac:dyDescent="0.25">
      <c r="A23" s="112"/>
      <c r="B23" s="200"/>
      <c r="C23" s="200"/>
      <c r="D23" s="200"/>
      <c r="E23" s="200"/>
      <c r="F23" s="200"/>
      <c r="G23" s="200"/>
      <c r="H23" s="200"/>
      <c r="I23" s="200"/>
      <c r="J23" s="200"/>
      <c r="K23" s="200"/>
      <c r="L23" s="200"/>
      <c r="M23" s="112"/>
    </row>
  </sheetData>
  <sheetProtection algorithmName="SHA-512" hashValue="eiXXB7z+4jKHqkPm9R6KIWt/K+VaJPghq26+Rti8sjrsnKRTiWu44MjBbpTgPt/Ru8FKr5te7aN6TlORYvvCVg==" saltValue="1YiY/B+giXBEBbg1jo7v8w==" spinCount="100000" sheet="1" selectLockedCells="1"/>
  <mergeCells count="14">
    <mergeCell ref="D18:K18"/>
    <mergeCell ref="F17:K17"/>
    <mergeCell ref="D11:K11"/>
    <mergeCell ref="C16:K16"/>
    <mergeCell ref="C3:K3"/>
    <mergeCell ref="C5:K5"/>
    <mergeCell ref="D6:K6"/>
    <mergeCell ref="D7:K7"/>
    <mergeCell ref="D8:K8"/>
    <mergeCell ref="D9:K9"/>
    <mergeCell ref="D10:K10"/>
    <mergeCell ref="D14:K14"/>
    <mergeCell ref="D12:K12"/>
    <mergeCell ref="D13:K13"/>
  </mergeCells>
  <conditionalFormatting sqref="D19">
    <cfRule type="containsText" dxfId="1608" priority="1" operator="containsText" text="I disagree">
      <formula>NOT(ISERROR(SEARCH("I disagree",D19)))</formula>
    </cfRule>
    <cfRule type="containsText" dxfId="1607" priority="4" operator="containsText" text="I agree">
      <formula>NOT(ISERROR(SEARCH("I agree",D19)))</formula>
    </cfRule>
  </conditionalFormatting>
  <conditionalFormatting sqref="D17">
    <cfRule type="containsText" dxfId="1606" priority="2" operator="containsText" text="I disagree">
      <formula>NOT(ISERROR(SEARCH("I disagree",D17)))</formula>
    </cfRule>
    <cfRule type="containsText" dxfId="1605" priority="3" operator="containsText" text="I agree">
      <formula>NOT(ISERROR(SEARCH("I agree",D17)))</formula>
    </cfRule>
  </conditionalFormatting>
  <dataValidations count="2">
    <dataValidation type="list" allowBlank="1" showInputMessage="1" showErrorMessage="1" sqref="D18" xr:uid="{00000000-0002-0000-0000-000000000000}">
      <formula1>"I agree/disagree, I agree, I disagree"</formula1>
    </dataValidation>
    <dataValidation type="list" allowBlank="1" showInputMessage="1" showErrorMessage="1" sqref="D17 D19" xr:uid="{00000000-0002-0000-0000-000001000000}">
      <formula1>"Select here, I agree, I disagree"</formula1>
    </dataValidation>
  </dataValidations>
  <hyperlinks>
    <hyperlink ref="K21" location="'February Intake'!D5"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N76"/>
  <sheetViews>
    <sheetView zoomScaleNormal="100" zoomScaleSheetLayoutView="130" workbookViewId="0">
      <selection activeCell="D6" sqref="D6:F6"/>
    </sheetView>
  </sheetViews>
  <sheetFormatPr defaultColWidth="14.453125" defaultRowHeight="15" customHeight="1" x14ac:dyDescent="0.25"/>
  <cols>
    <col min="1" max="1" width="1" style="85" customWidth="1"/>
    <col min="2" max="2" width="2.453125" customWidth="1"/>
    <col min="3" max="3" width="20.54296875" customWidth="1"/>
    <col min="4" max="4" width="17.26953125" customWidth="1"/>
    <col min="5" max="10" width="12.1796875" customWidth="1"/>
    <col min="11" max="11" width="10.7265625" style="26" customWidth="1"/>
    <col min="12" max="12" width="3.26953125" customWidth="1"/>
    <col min="13" max="13" width="1" customWidth="1"/>
  </cols>
  <sheetData>
    <row r="1" spans="1:13" s="85" customFormat="1" ht="5.25" customHeight="1" x14ac:dyDescent="0.25">
      <c r="A1" s="166"/>
      <c r="B1" s="166"/>
      <c r="C1" s="166"/>
      <c r="D1" s="166"/>
      <c r="E1" s="166"/>
      <c r="F1" s="166"/>
      <c r="G1" s="166"/>
      <c r="H1" s="166"/>
      <c r="I1" s="166"/>
      <c r="J1" s="166"/>
      <c r="K1" s="166"/>
      <c r="L1" s="166"/>
      <c r="M1" s="166"/>
    </row>
    <row r="2" spans="1:13" s="85" customFormat="1" ht="12.75" customHeight="1" x14ac:dyDescent="0.25">
      <c r="A2" s="194"/>
      <c r="B2" s="195"/>
      <c r="C2" s="196"/>
      <c r="D2" s="196"/>
      <c r="E2" s="196"/>
      <c r="F2" s="196"/>
      <c r="G2" s="196"/>
      <c r="H2" s="196"/>
      <c r="I2" s="196"/>
      <c r="J2" s="196"/>
      <c r="K2" s="196"/>
      <c r="L2" s="197"/>
      <c r="M2" s="191"/>
    </row>
    <row r="3" spans="1:13" ht="36" customHeight="1" x14ac:dyDescent="0.25">
      <c r="A3" s="186"/>
      <c r="B3" s="169"/>
      <c r="C3" s="424" t="s">
        <v>656</v>
      </c>
      <c r="D3" s="425"/>
      <c r="E3" s="425"/>
      <c r="F3" s="425"/>
      <c r="G3" s="425"/>
      <c r="H3" s="425"/>
      <c r="I3" s="425"/>
      <c r="J3" s="425"/>
      <c r="K3" s="426"/>
      <c r="L3" s="170"/>
      <c r="M3" s="191"/>
    </row>
    <row r="4" spans="1:13" s="13" customFormat="1" ht="21" customHeight="1" x14ac:dyDescent="0.25">
      <c r="A4" s="186"/>
      <c r="B4" s="192"/>
      <c r="C4" s="439" t="s">
        <v>546</v>
      </c>
      <c r="D4" s="440"/>
      <c r="E4" s="440"/>
      <c r="F4" s="440"/>
      <c r="G4" s="440"/>
      <c r="H4" s="440"/>
      <c r="I4" s="440"/>
      <c r="J4" s="440"/>
      <c r="K4" s="441"/>
      <c r="L4" s="193"/>
      <c r="M4" s="191"/>
    </row>
    <row r="5" spans="1:13" ht="9" customHeight="1" x14ac:dyDescent="0.25">
      <c r="A5" s="186"/>
      <c r="B5" s="173"/>
      <c r="C5" s="427"/>
      <c r="D5" s="427"/>
      <c r="E5" s="427"/>
      <c r="F5" s="427"/>
      <c r="G5" s="427"/>
      <c r="H5" s="427"/>
      <c r="I5" s="427"/>
      <c r="J5" s="427"/>
      <c r="K5" s="428"/>
      <c r="L5" s="162"/>
      <c r="M5" s="191"/>
    </row>
    <row r="6" spans="1:13" s="6" customFormat="1" ht="12.75" customHeight="1" x14ac:dyDescent="0.25">
      <c r="A6" s="316"/>
      <c r="B6" s="317"/>
      <c r="C6" s="237" t="s">
        <v>0</v>
      </c>
      <c r="D6" s="434"/>
      <c r="E6" s="434"/>
      <c r="F6" s="434"/>
      <c r="G6" s="318"/>
      <c r="H6" s="319"/>
      <c r="I6" s="429" t="s">
        <v>243</v>
      </c>
      <c r="J6" s="429"/>
      <c r="K6" s="320"/>
      <c r="L6" s="321"/>
      <c r="M6" s="322"/>
    </row>
    <row r="7" spans="1:13" s="6" customFormat="1" ht="12.75" customHeight="1" x14ac:dyDescent="0.25">
      <c r="A7" s="316"/>
      <c r="B7" s="317"/>
      <c r="C7" s="237" t="s">
        <v>2</v>
      </c>
      <c r="D7" s="434"/>
      <c r="E7" s="434"/>
      <c r="F7" s="434"/>
      <c r="G7" s="318"/>
      <c r="H7" s="319"/>
      <c r="I7" s="50" t="s">
        <v>1</v>
      </c>
      <c r="J7" s="44">
        <f>SUM(J8:J10)</f>
        <v>0</v>
      </c>
      <c r="K7" s="320"/>
      <c r="L7" s="321"/>
      <c r="M7" s="322"/>
    </row>
    <row r="8" spans="1:13" s="6" customFormat="1" ht="12.75" customHeight="1" x14ac:dyDescent="0.25">
      <c r="A8" s="316"/>
      <c r="B8" s="317"/>
      <c r="C8" s="237" t="s">
        <v>4</v>
      </c>
      <c r="D8" s="435"/>
      <c r="E8" s="436"/>
      <c r="F8" s="436"/>
      <c r="G8" s="318"/>
      <c r="H8" s="319"/>
      <c r="I8" s="49" t="s">
        <v>3</v>
      </c>
      <c r="J8" s="45">
        <f>COUNTIF($D$20:$D$64,"???1???")+'Credit (Advanced Standing)'!$C$19+COUNTIF('Credit (Advanced Standing)'!$C25:C$40,"???1???")</f>
        <v>0</v>
      </c>
      <c r="K8" s="241" t="str">
        <f>IF(J8&gt;13,"Too many Level 1 units"," ")</f>
        <v xml:space="preserve"> </v>
      </c>
      <c r="L8" s="321"/>
      <c r="M8" s="322"/>
    </row>
    <row r="9" spans="1:13" s="6" customFormat="1" ht="12.75" customHeight="1" x14ac:dyDescent="0.25">
      <c r="A9" s="316"/>
      <c r="B9" s="317"/>
      <c r="C9" s="237" t="s">
        <v>6</v>
      </c>
      <c r="D9" s="390" t="s">
        <v>306</v>
      </c>
      <c r="E9" s="391"/>
      <c r="F9" s="272" t="str">
        <f>IF(D9="Select Year here"," &lt;= Please pick your intake year via dropdown list"," ")</f>
        <v xml:space="preserve"> &lt;= Please pick your intake year via dropdown list</v>
      </c>
      <c r="G9" s="318"/>
      <c r="H9" s="319"/>
      <c r="I9" s="49" t="s">
        <v>5</v>
      </c>
      <c r="J9" s="45">
        <f>COUNTIF($D$20:$D$64,"???2???")+'Credit (Advanced Standing)'!$C$20+COUNTIF('Credit (Advanced Standing)'!$C25:C$40,"???2???")</f>
        <v>0</v>
      </c>
      <c r="K9" s="320"/>
      <c r="L9" s="321"/>
      <c r="M9" s="322"/>
    </row>
    <row r="10" spans="1:13" s="6" customFormat="1" ht="12.75" customHeight="1" x14ac:dyDescent="0.25">
      <c r="A10" s="316"/>
      <c r="B10" s="317"/>
      <c r="C10" s="237" t="s">
        <v>542</v>
      </c>
      <c r="D10" s="390" t="s">
        <v>654</v>
      </c>
      <c r="E10" s="391"/>
      <c r="F10" s="189" t="str">
        <f>IF(D10="Select Intake Semester here"," &lt;= Please pick your intake semester via dropdown list"," ")</f>
        <v xml:space="preserve"> &lt;= Please pick your intake semester via dropdown list</v>
      </c>
      <c r="G10" s="323"/>
      <c r="H10" s="43"/>
      <c r="I10" s="49" t="s">
        <v>7</v>
      </c>
      <c r="J10" s="45">
        <f>COUNTIF($D$20:$D$64,"???3???")+'Credit (Advanced Standing)'!$C$21+COUNTIF('Credit (Advanced Standing)'!$C25:C$40,"???3???")</f>
        <v>0</v>
      </c>
      <c r="K10" s="241" t="str">
        <f>IF(J10&lt;10,"Too few Level 3 units"," ")</f>
        <v>Too few Level 3 units</v>
      </c>
      <c r="L10" s="321"/>
      <c r="M10" s="322"/>
    </row>
    <row r="11" spans="1:13" s="6" customFormat="1" ht="12.75" customHeight="1" x14ac:dyDescent="0.25">
      <c r="A11" s="316"/>
      <c r="B11" s="317"/>
      <c r="C11" s="237" t="s">
        <v>207</v>
      </c>
      <c r="D11" s="390" t="s">
        <v>320</v>
      </c>
      <c r="E11" s="391"/>
      <c r="F11" s="190" t="str">
        <f>IF(D11="Select Major here"," &lt;= Please pick a major via dropdown list"," ")</f>
        <v xml:space="preserve"> &lt;= Please pick a major via dropdown list</v>
      </c>
      <c r="G11" s="318"/>
      <c r="H11" s="41"/>
      <c r="I11" s="324"/>
      <c r="J11" s="324"/>
      <c r="K11" s="325"/>
      <c r="L11" s="321"/>
      <c r="M11" s="322"/>
    </row>
    <row r="12" spans="1:13" s="6" customFormat="1" ht="12.75" customHeight="1" x14ac:dyDescent="0.25">
      <c r="A12" s="316"/>
      <c r="B12" s="317"/>
      <c r="C12" s="326" t="s">
        <v>538</v>
      </c>
      <c r="D12" s="437" t="s">
        <v>327</v>
      </c>
      <c r="E12" s="437"/>
      <c r="F12" s="318"/>
      <c r="G12" s="318"/>
      <c r="H12" s="46"/>
      <c r="I12" s="48" t="s">
        <v>331</v>
      </c>
      <c r="J12" s="47">
        <f ca="1">COUNTIF($E$20:$E$64,"*Core*")+COUNTIF($E$20:$E$64,"*Capstone*")+COUNTIF('Credit (Advanced Standing)'!$D$25:$D$40,"*Core*")+COUNTIF('Credit (Advanced Standing)'!$D$25:$D$40,"*Capstone*")</f>
        <v>0</v>
      </c>
      <c r="K12" s="320"/>
      <c r="L12" s="321"/>
      <c r="M12" s="322"/>
    </row>
    <row r="13" spans="1:13" s="6" customFormat="1" ht="12.75" customHeight="1" x14ac:dyDescent="0.25">
      <c r="A13" s="316"/>
      <c r="B13" s="317"/>
      <c r="C13" s="327"/>
      <c r="D13" s="438" t="s">
        <v>338</v>
      </c>
      <c r="E13" s="438"/>
      <c r="F13" s="318"/>
      <c r="G13" s="318"/>
      <c r="H13" s="46"/>
      <c r="I13" s="48" t="s">
        <v>332</v>
      </c>
      <c r="J13" s="45">
        <f ca="1">COUNTIF($F$20:$F$64,"*Core*")+COUNTIF($F$20:$F$64,"*Additional*")+COUNTIF('Credit (Advanced Standing)'!$E$25:$E$40,"*Core*")+COUNTIF('Credit (Advanced Standing)'!$E$25:$E$40,"*Additional*")</f>
        <v>0</v>
      </c>
      <c r="K13" s="325"/>
      <c r="L13" s="321"/>
      <c r="M13" s="322"/>
    </row>
    <row r="14" spans="1:13" s="6" customFormat="1" ht="12.75" customHeight="1" x14ac:dyDescent="0.25">
      <c r="A14" s="316"/>
      <c r="B14" s="317"/>
      <c r="C14" s="327"/>
      <c r="D14" s="438" t="s">
        <v>339</v>
      </c>
      <c r="E14" s="438"/>
      <c r="F14" s="318"/>
      <c r="G14" s="318"/>
      <c r="H14" s="46"/>
      <c r="I14" s="48" t="s">
        <v>330</v>
      </c>
      <c r="J14" s="45">
        <f ca="1">COUNTIF($G$20:$G$64,"*Compulsory*")+COUNTIF($G$20:$G$64,"*Additional*")+COUNTIF('Credit (Advanced Standing)'!$F$25:$F$40,"*Compulsory*")</f>
        <v>0</v>
      </c>
      <c r="K14" s="325"/>
      <c r="L14" s="321"/>
      <c r="M14" s="322"/>
    </row>
    <row r="15" spans="1:13" s="6" customFormat="1" ht="12.75" customHeight="1" x14ac:dyDescent="0.25">
      <c r="A15" s="316"/>
      <c r="B15" s="317"/>
      <c r="C15" s="327"/>
      <c r="D15" s="438" t="s">
        <v>340</v>
      </c>
      <c r="E15" s="438"/>
      <c r="F15" s="318"/>
      <c r="G15" s="318"/>
      <c r="H15" s="319"/>
      <c r="I15" s="48" t="s">
        <v>333</v>
      </c>
      <c r="J15" s="45">
        <f ca="1">COUNTIF($H$20:$H$64,"*Compulsory*")+COUNTIF($H$20:$H$64,"*Additional*")+COUNTIF('Credit (Advanced Standing)'!$G$25:$G$40,"*Compulsory*")</f>
        <v>0</v>
      </c>
      <c r="K15" s="320"/>
      <c r="L15" s="321"/>
      <c r="M15" s="322"/>
    </row>
    <row r="16" spans="1:13" s="6" customFormat="1" ht="12.75" customHeight="1" x14ac:dyDescent="0.25">
      <c r="A16" s="316"/>
      <c r="B16" s="317"/>
      <c r="D16" s="328"/>
      <c r="E16" s="328"/>
      <c r="F16" s="323"/>
      <c r="G16" s="318"/>
      <c r="H16" s="323"/>
      <c r="I16" s="48" t="s">
        <v>334</v>
      </c>
      <c r="J16" s="45">
        <f ca="1">COUNTIF($I$20:$I$64,"*Compulsory*")+COUNTIF($I$20:$I$64,"*Additional*")+COUNTIF('Credit (Advanced Standing)'!$H$25:$H$40,"*Compulsory*")</f>
        <v>0</v>
      </c>
      <c r="K16" s="325"/>
      <c r="L16" s="321"/>
      <c r="M16" s="322"/>
    </row>
    <row r="17" spans="1:13" ht="12.75" customHeight="1" x14ac:dyDescent="0.25">
      <c r="A17" s="186"/>
      <c r="B17" s="173"/>
      <c r="C17" s="360" t="s">
        <v>547</v>
      </c>
      <c r="D17" s="85"/>
      <c r="E17" s="85"/>
      <c r="F17" s="85"/>
      <c r="G17" s="342"/>
      <c r="H17" s="442" t="s">
        <v>671</v>
      </c>
      <c r="I17" s="442"/>
      <c r="J17" s="442"/>
      <c r="K17" s="443"/>
      <c r="L17" s="162"/>
      <c r="M17" s="191"/>
    </row>
    <row r="18" spans="1:13" s="12" customFormat="1" ht="12.75" customHeight="1" x14ac:dyDescent="0.25">
      <c r="A18" s="186"/>
      <c r="B18" s="173"/>
      <c r="C18" s="430" t="s">
        <v>8</v>
      </c>
      <c r="D18" s="432" t="s">
        <v>244</v>
      </c>
      <c r="E18" s="67" t="s">
        <v>217</v>
      </c>
      <c r="F18" s="67" t="s">
        <v>219</v>
      </c>
      <c r="G18" s="67" t="s">
        <v>539</v>
      </c>
      <c r="H18" s="67" t="s">
        <v>539</v>
      </c>
      <c r="I18" s="67" t="s">
        <v>539</v>
      </c>
      <c r="J18" s="67" t="s">
        <v>343</v>
      </c>
      <c r="K18" s="433" t="s">
        <v>238</v>
      </c>
      <c r="L18" s="162"/>
      <c r="M18" s="191"/>
    </row>
    <row r="19" spans="1:13" ht="24" x14ac:dyDescent="0.25">
      <c r="A19" s="186"/>
      <c r="B19" s="173"/>
      <c r="C19" s="431"/>
      <c r="D19" s="432"/>
      <c r="E19" s="66" t="s">
        <v>218</v>
      </c>
      <c r="F19" s="66" t="str">
        <f>IF(D11=Lists!B2,"Business major",D11&amp;" major")</f>
        <v>Select Major here major</v>
      </c>
      <c r="G19" s="66" t="str">
        <f>D13</f>
        <v>Art Part A. Fundemental</v>
      </c>
      <c r="H19" s="66" t="str">
        <f>D14</f>
        <v>Art Part B. Digital Media</v>
      </c>
      <c r="I19" s="66" t="str">
        <f>D15</f>
        <v xml:space="preserve">Art Part C. Professional </v>
      </c>
      <c r="J19" s="66" t="s">
        <v>540</v>
      </c>
      <c r="K19" s="433"/>
      <c r="L19" s="162"/>
      <c r="M19" s="191"/>
    </row>
    <row r="20" spans="1:13" ht="17.149999999999999" customHeight="1" x14ac:dyDescent="0.25">
      <c r="A20" s="186"/>
      <c r="B20" s="173"/>
      <c r="C20" s="399" t="str">
        <f>IF($D$10&lt;&gt;"Select Intake Semester here",IF($D$10="February Intake",$D$9,IF($D$10="July Intake",$D$9,$D$9)),"-")</f>
        <v>-</v>
      </c>
      <c r="D20" s="329"/>
      <c r="E20" s="312" t="str">
        <f ca="1">IF($D20="","",
   IFERROR(
      IF(AND($D$9&gt;=2019,$D$9&lt;=2022),
         INDEX('2019-2022'!$A:$AE,
               MATCH($D20,'2019-2022'!$A:$A,0),
               MATCH(E$19,'2019-2022'!$1:$1,0)),
         INDEX(INDIRECT("'"&amp;$D$9&amp;"'!A:AE"),
               MATCH($D20,INDIRECT("'"&amp;$D$9&amp;"'!A:A"),0),
               MATCH(E$19,INDIRECT("'"&amp;$D$9&amp;"'!1:1"),0))),
  "-"))</f>
        <v/>
      </c>
      <c r="F20" s="51" t="str">
        <f ca="1">IF($D20="","",
   IFERROR(
      IF(AND($D$9&gt;=2019,$D$9&lt;=2022),
         INDEX('2019-2022'!$A:$AE,
               MATCH($D20,'2019-2022'!$A:$A,0),
               MATCH(F$19,'2019-2022'!$1:$1,0)),
         INDEX(INDIRECT("'"&amp;$D$9&amp;"'!A:AE"),
               MATCH($D20,INDIRECT("'"&amp;$D$9&amp;"'!A:A"),0),
               MATCH(F$19,INDIRECT("'"&amp;$D$9&amp;"'!1:1"),0))),
  "-"))</f>
        <v/>
      </c>
      <c r="G20" s="51" t="str">
        <f ca="1">IF($D20="","",
   IFERROR(
      IF(AND($D$9&gt;=2019,$D$9&lt;=2022),
         INDEX('2019-2022'!$A:$AE,
               MATCH($D20,'2019-2022'!$A:$A,0),
               MATCH(G$19,'2019-2022'!$1:$1,0)),
         INDEX(INDIRECT("'"&amp;$D$9&amp;"'!A:AE"),
               MATCH($D20,INDIRECT("'"&amp;$D$9&amp;"'!A:A"),0),
               MATCH(G$19,INDIRECT("'"&amp;$D$9&amp;"'!1:1"),0))),
  "-"))</f>
        <v/>
      </c>
      <c r="H20" s="61" t="str">
        <f ca="1">IF($D20="","",
   IFERROR(
      IF(AND($D$9&gt;=2019,$D$9&lt;=2022),
         INDEX('2019-2022'!$A:$AE,
               MATCH($D20,'2019-2022'!$A:$A,0),
               MATCH(H$19,'2019-2022'!$1:$1,0)),
         INDEX(INDIRECT("'"&amp;$D$9&amp;"'!A:AE"),
               MATCH($D20,INDIRECT("'"&amp;$D$9&amp;"'!A:A"),0),
               MATCH(H$19,INDIRECT("'"&amp;$D$9&amp;"'!1:1"),0))),
  "-"))</f>
        <v/>
      </c>
      <c r="I20" s="61" t="str">
        <f ca="1">IF($D20="","",
   IFERROR(
      IF(AND($D$9&gt;=2019,$D$9&lt;=2022),
         INDEX('2019-2022'!$A:$AE,
               MATCH($D20,'2019-2022'!$A:$A,0),
               MATCH(I$19,'2019-2022'!$1:$1,0)),
         INDEX(INDIRECT("'"&amp;$D$9&amp;"'!A:AE"),
               MATCH($D20,INDIRECT("'"&amp;$D$9&amp;"'!A:A"),0),
               MATCH(I$19,INDIRECT("'"&amp;$D$9&amp;"'!1:1"),0))),
  "-"))</f>
        <v/>
      </c>
      <c r="J20" s="57" t="str">
        <f>IF(ISBLANK($D20),"",IF(AND($E20="-",$F20="-",$G20="-",$H20="-",$I20="-",IF(COUNTIF(D20,"AMU????"),0,1),IF(COUNTIF(D20,"FIT????"),0,1),IF(COUNTIF(D20,"MAT????"),0,1),IF(COUNTIF(D20,"MON????"),0,1),COUNTIF('2025'!$A:$A,$D20)=1),"Yes","-"))</f>
        <v/>
      </c>
      <c r="K20" s="97" t="str">
        <f ca="1">IF(AND(E20="-",F20="-",G20="-",H20="-",I20="-",J20="-"),"refer to handbook",IF(ISBLANK(D20),"",IF(ISNUMBER(SEARCH($C22,INDEX('2025'!$A:$AF,MATCH('Course Map'!D20,'2025'!$A:$A,0),4))),"Yes","No")))</f>
        <v/>
      </c>
      <c r="L20" s="162"/>
      <c r="M20" s="191"/>
    </row>
    <row r="21" spans="1:13" ht="17.149999999999999" customHeight="1" x14ac:dyDescent="0.25">
      <c r="A21" s="186"/>
      <c r="B21" s="173"/>
      <c r="C21" s="399"/>
      <c r="D21" s="330"/>
      <c r="E21" s="239" t="str">
        <f ca="1">IF($D21="","",
   IFERROR(
      IF(AND($D$9&gt;=2019,$D$9&lt;=2022),
         INDEX('2019-2022'!$A:$AE,
               MATCH($D21,'2019-2022'!$A:$A,0),
               MATCH(E$19,'2019-2022'!$1:$1,0)),
         INDEX(INDIRECT("'"&amp;$D$9&amp;"'!A:AE"),
               MATCH($D21,INDIRECT("'"&amp;$D$9&amp;"'!A:A"),0),
               MATCH(E$19,INDIRECT("'"&amp;$D$9&amp;"'!1:1"),0))),
  "-"))</f>
        <v/>
      </c>
      <c r="F21" s="52" t="str">
        <f ca="1">IF($D21="","",
   IFERROR(
      IF(AND($D$9&gt;=2019,$D$9&lt;=2022),
         INDEX('2019-2022'!$A:$AE,
               MATCH($D21,'2019-2022'!$A:$A,0),
               MATCH(F$19,'2019-2022'!$1:$1,0)),
         INDEX(INDIRECT("'"&amp;$D$9&amp;"'!A:AE"),
               MATCH($D21,INDIRECT("'"&amp;$D$9&amp;"'!A:A"),0),
               MATCH(F$19,INDIRECT("'"&amp;$D$9&amp;"'!1:1"),0))),
  "-"))</f>
        <v/>
      </c>
      <c r="G21" s="52" t="str">
        <f ca="1">IF($D21="","",
   IFERROR(
      IF(AND($D$9&gt;=2019,$D$9&lt;=2022),
         INDEX('2019-2022'!$A:$AE,
               MATCH($D21,'2019-2022'!$A:$A,0),
               MATCH(G$19,'2019-2022'!$1:$1,0)),
         INDEX(INDIRECT("'"&amp;$D$9&amp;"'!A:AE"),
               MATCH($D21,INDIRECT("'"&amp;$D$9&amp;"'!A:A"),0),
               MATCH(G$19,INDIRECT("'"&amp;$D$9&amp;"'!1:1"),0))),
  "-"))</f>
        <v/>
      </c>
      <c r="H21" s="62" t="str">
        <f ca="1">IF($D21="","",
   IFERROR(
      IF(AND($D$9&gt;=2019,$D$9&lt;=2022),
         INDEX('2019-2022'!$A:$AE,
               MATCH($D21,'2019-2022'!$A:$A,0),
               MATCH(H$19,'2019-2022'!$1:$1,0)),
         INDEX(INDIRECT("'"&amp;$D$9&amp;"'!A:AE"),
               MATCH($D21,INDIRECT("'"&amp;$D$9&amp;"'!A:A"),0),
               MATCH(H$19,INDIRECT("'"&amp;$D$9&amp;"'!1:1"),0))),
  "-"))</f>
        <v/>
      </c>
      <c r="I21" s="62" t="str">
        <f ca="1">IF($D21="","",
   IFERROR(
      IF(AND($D$9&gt;=2019,$D$9&lt;=2022),
         INDEX('2019-2022'!$A:$AE,
               MATCH($D21,'2019-2022'!$A:$A,0),
               MATCH(I$19,'2019-2022'!$1:$1,0)),
         INDEX(INDIRECT("'"&amp;$D$9&amp;"'!A:AE"),
               MATCH($D21,INDIRECT("'"&amp;$D$9&amp;"'!A:A"),0),
               MATCH(I$19,INDIRECT("'"&amp;$D$9&amp;"'!1:1"),0))),
  "-"))</f>
        <v/>
      </c>
      <c r="J21" s="57" t="str">
        <f>IF(ISBLANK($D21),"",IF(AND($E21="-",$F21="-",$G21="-",$H21="-",$I21="-",IF(COUNTIF(D21,"AMU????"),0,1),IF(COUNTIF(D21,"FIT????"),0,1),IF(COUNTIF(D21,"MAT????"),0,1),IF(COUNTIF(D21,"MON????"),0,1),COUNTIF('2025'!$A:$A,$D21)=1),"Yes","-"))</f>
        <v/>
      </c>
      <c r="K21" s="98" t="str">
        <f ca="1">IF(AND(E21="-",F21="-",G21="-",H21="-",I21="-",J21="-"),"refer to handbook",IF(ISBLANK(D21),"",IF(ISNUMBER(SEARCH($C22,INDEX('2025'!$A:$AF,MATCH('Course Map'!D21,'2025'!$A:$A,0),4))),"Yes","No")))</f>
        <v/>
      </c>
      <c r="L21" s="162"/>
      <c r="M21" s="191"/>
    </row>
    <row r="22" spans="1:13" ht="17.149999999999999" customHeight="1" x14ac:dyDescent="0.25">
      <c r="A22" s="186"/>
      <c r="B22" s="173"/>
      <c r="C22" s="389" t="str">
        <f>IF($D$10&lt;&gt;"Select Intake Semester here",IF($D$10="February Intake","Semester 1",IF($D$10="July Intake","Semester 2","October")),"Please select semester")</f>
        <v>Please select semester</v>
      </c>
      <c r="D22" s="330"/>
      <c r="E22" s="239" t="str">
        <f ca="1">IF($D22="","",
   IFERROR(
      IF(AND($D$9&gt;=2019,$D$9&lt;=2022),
         INDEX('2019-2022'!$A:$AE,
               MATCH($D22,'2019-2022'!$A:$A,0),
               MATCH(E$19,'2019-2022'!$1:$1,0)),
         INDEX(INDIRECT("'"&amp;$D$9&amp;"'!A:AE"),
               MATCH($D22,INDIRECT("'"&amp;$D$9&amp;"'!A:A"),0),
               MATCH(E$19,INDIRECT("'"&amp;$D$9&amp;"'!1:1"),0))),
  "-"))</f>
        <v/>
      </c>
      <c r="F22" s="52" t="str">
        <f ca="1">IF($D22="","",
   IFERROR(
      IF(AND($D$9&gt;=2019,$D$9&lt;=2022),
         INDEX('2019-2022'!$A:$AE,
               MATCH($D22,'2019-2022'!$A:$A,0),
               MATCH(F$19,'2019-2022'!$1:$1,0)),
         INDEX(INDIRECT("'"&amp;$D$9&amp;"'!A:AE"),
               MATCH($D22,INDIRECT("'"&amp;$D$9&amp;"'!A:A"),0),
               MATCH(F$19,INDIRECT("'"&amp;$D$9&amp;"'!1:1"),0))),
  "-"))</f>
        <v/>
      </c>
      <c r="G22" s="52" t="str">
        <f ca="1">IF($D22="","",
   IFERROR(
      IF(AND($D$9&gt;=2019,$D$9&lt;=2022),
         INDEX('2019-2022'!$A:$AE,
               MATCH($D22,'2019-2022'!$A:$A,0),
               MATCH(G$19,'2019-2022'!$1:$1,0)),
         INDEX(INDIRECT("'"&amp;$D$9&amp;"'!A:AE"),
               MATCH($D22,INDIRECT("'"&amp;$D$9&amp;"'!A:A"),0),
               MATCH(G$19,INDIRECT("'"&amp;$D$9&amp;"'!1:1"),0))),
  "-"))</f>
        <v/>
      </c>
      <c r="H22" s="62" t="str">
        <f ca="1">IF($D22="","",
   IFERROR(
      IF(AND($D$9&gt;=2019,$D$9&lt;=2022),
         INDEX('2019-2022'!$A:$AE,
               MATCH($D22,'2019-2022'!$A:$A,0),
               MATCH(H$19,'2019-2022'!$1:$1,0)),
         INDEX(INDIRECT("'"&amp;$D$9&amp;"'!A:AE"),
               MATCH($D22,INDIRECT("'"&amp;$D$9&amp;"'!A:A"),0),
               MATCH(H$19,INDIRECT("'"&amp;$D$9&amp;"'!1:1"),0))),
  "-"))</f>
        <v/>
      </c>
      <c r="I22" s="62" t="str">
        <f ca="1">IF($D22="","",
   IFERROR(
      IF(AND($D$9&gt;=2019,$D$9&lt;=2022),
         INDEX('2019-2022'!$A:$AE,
               MATCH($D22,'2019-2022'!$A:$A,0),
               MATCH(I$19,'2019-2022'!$1:$1,0)),
         INDEX(INDIRECT("'"&amp;$D$9&amp;"'!A:AE"),
               MATCH($D22,INDIRECT("'"&amp;$D$9&amp;"'!A:A"),0),
               MATCH(I$19,INDIRECT("'"&amp;$D$9&amp;"'!1:1"),0))),
  "-"))</f>
        <v/>
      </c>
      <c r="J22" s="57" t="str">
        <f>IF(ISBLANK($D22),"",IF(AND($E22="-",$F22="-",$G22="-",$H22="-",$I22="-",IF(COUNTIF(D22,"AMU????"),0,1),IF(COUNTIF(D22,"FIT????"),0,1),IF(COUNTIF(D22,"MAT????"),0,1),IF(COUNTIF(D22,"MON????"),0,1),COUNTIF('2025'!$A:$A,$D22)=1),"Yes","-"))</f>
        <v/>
      </c>
      <c r="K22" s="98" t="str">
        <f ca="1">IF(AND(E22="-",F22="-",G22="-",H22="-",I22="-",J22="-"),"refer to handbook",IF(ISBLANK(D22),"",IF(ISNUMBER(SEARCH($C22,INDEX('2025'!$A:$AF,MATCH('Course Map'!D22,'2025'!$A:$A,0),4))),"Yes","No")))</f>
        <v/>
      </c>
      <c r="L22" s="162"/>
      <c r="M22" s="191"/>
    </row>
    <row r="23" spans="1:13" ht="17.149999999999999" customHeight="1" x14ac:dyDescent="0.25">
      <c r="A23" s="186"/>
      <c r="B23" s="173"/>
      <c r="C23" s="389"/>
      <c r="D23" s="331"/>
      <c r="E23" s="313" t="str">
        <f ca="1">IF($D23="","",
   IFERROR(
      IF(AND($D$9&gt;=2019,$D$9&lt;=2022),
         INDEX('2019-2022'!$A:$AE,
               MATCH($D23,'2019-2022'!$A:$A,0),
               MATCH(E$19,'2019-2022'!$1:$1,0)),
         INDEX(INDIRECT("'"&amp;$D$9&amp;"'!A:AE"),
               MATCH($D23,INDIRECT("'"&amp;$D$9&amp;"'!A:A"),0),
               MATCH(E$19,INDIRECT("'"&amp;$D$9&amp;"'!1:1"),0))),
  "-"))</f>
        <v/>
      </c>
      <c r="F23" s="53" t="str">
        <f ca="1">IF($D23="","",
   IFERROR(
      IF(AND($D$9&gt;=2019,$D$9&lt;=2022),
         INDEX('2019-2022'!$A:$AE,
               MATCH($D23,'2019-2022'!$A:$A,0),
               MATCH(F$19,'2019-2022'!$1:$1,0)),
         INDEX(INDIRECT("'"&amp;$D$9&amp;"'!A:AE"),
               MATCH($D23,INDIRECT("'"&amp;$D$9&amp;"'!A:A"),0),
               MATCH(F$19,INDIRECT("'"&amp;$D$9&amp;"'!1:1"),0))),
  "-"))</f>
        <v/>
      </c>
      <c r="G23" s="53" t="str">
        <f ca="1">IF($D23="","",
   IFERROR(
      IF(AND($D$9&gt;=2019,$D$9&lt;=2022),
         INDEX('2019-2022'!$A:$AE,
               MATCH($D23,'2019-2022'!$A:$A,0),
               MATCH(G$19,'2019-2022'!$1:$1,0)),
         INDEX(INDIRECT("'"&amp;$D$9&amp;"'!A:AE"),
               MATCH($D23,INDIRECT("'"&amp;$D$9&amp;"'!A:A"),0),
               MATCH(G$19,INDIRECT("'"&amp;$D$9&amp;"'!1:1"),0))),
  "-"))</f>
        <v/>
      </c>
      <c r="H23" s="63" t="str">
        <f ca="1">IF($D23="","",
   IFERROR(
      IF(AND($D$9&gt;=2019,$D$9&lt;=2022),
         INDEX('2019-2022'!$A:$AE,
               MATCH($D23,'2019-2022'!$A:$A,0),
               MATCH(H$19,'2019-2022'!$1:$1,0)),
         INDEX(INDIRECT("'"&amp;$D$9&amp;"'!A:AE"),
               MATCH($D23,INDIRECT("'"&amp;$D$9&amp;"'!A:A"),0),
               MATCH(H$19,INDIRECT("'"&amp;$D$9&amp;"'!1:1"),0))),
  "-"))</f>
        <v/>
      </c>
      <c r="I23" s="63" t="str">
        <f ca="1">IF($D23="","",
   IFERROR(
      IF(AND($D$9&gt;=2019,$D$9&lt;=2022),
         INDEX('2019-2022'!$A:$AE,
               MATCH($D23,'2019-2022'!$A:$A,0),
               MATCH(I$19,'2019-2022'!$1:$1,0)),
         INDEX(INDIRECT("'"&amp;$D$9&amp;"'!A:AE"),
               MATCH($D23,INDIRECT("'"&amp;$D$9&amp;"'!A:A"),0),
               MATCH(I$19,INDIRECT("'"&amp;$D$9&amp;"'!1:1"),0))),
  "-"))</f>
        <v/>
      </c>
      <c r="J23" s="58" t="str">
        <f>IF(ISBLANK($D23),"",IF(AND($E23="-",$F23="-",$G23="-",$H23="-",$I23="-",IF(COUNTIF(D23,"AMU????"),0,1),IF(COUNTIF(D23,"FIT????"),0,1),IF(COUNTIF(D23,"MAT????"),0,1),IF(COUNTIF(D23,"MON????"),0,1),COUNTIF('2025'!$A:$A,$D23)=1),"Yes","-"))</f>
        <v/>
      </c>
      <c r="K23" s="99" t="str">
        <f ca="1">IF(AND(E23="-",F23="-",G23="-",H23="-",I23="-",J23="-"),"refer to handbook",IF(ISBLANK(D23),"",IF(ISNUMBER(SEARCH($C22,INDEX('2025'!$A:$AF,MATCH('Course Map'!D23,'2025'!$A:$A,0),4))),"Yes","No")))</f>
        <v/>
      </c>
      <c r="L23" s="162"/>
      <c r="M23" s="191"/>
    </row>
    <row r="24" spans="1:13" ht="17.149999999999999" customHeight="1" x14ac:dyDescent="0.25">
      <c r="A24" s="186"/>
      <c r="B24" s="173"/>
      <c r="C24" s="401" t="str">
        <f>IF($D$10&lt;&gt;"Select Intake Semester here",IF($D$10="February Intake",$D$9,IF($D$10="July Intake",$D$9+1,$D$9+1)),"-")</f>
        <v>-</v>
      </c>
      <c r="D24" s="330"/>
      <c r="E24" s="314" t="str">
        <f ca="1">IF($D24="","",
   IFERROR(
      IF(AND($D$9&gt;=2019,$D$9&lt;=2022),
         INDEX('2019-2022'!$A:$AE,
               MATCH($D24,'2019-2022'!$A:$A,0),
               MATCH(E$19,'2019-2022'!$1:$1,0)),
         INDEX(INDIRECT("'"&amp;$D$9&amp;"'!A:AE"),
               MATCH($D24,INDIRECT("'"&amp;$D$9&amp;"'!A:A"),0),
               MATCH(E$19,INDIRECT("'"&amp;$D$9&amp;"'!1:1"),0))),
  "-"))</f>
        <v/>
      </c>
      <c r="F24" s="54" t="str">
        <f ca="1">IF($D24="","",
   IFERROR(
      IF(AND($D$9&gt;=2019,$D$9&lt;=2022),
         INDEX('2019-2022'!$A:$AE,
               MATCH($D24,'2019-2022'!$A:$A,0),
               MATCH(F$19,'2019-2022'!$1:$1,0)),
         INDEX(INDIRECT("'"&amp;$D$9&amp;"'!A:AE"),
               MATCH($D24,INDIRECT("'"&amp;$D$9&amp;"'!A:A"),0),
               MATCH(F$19,INDIRECT("'"&amp;$D$9&amp;"'!1:1"),0))),
  "-"))</f>
        <v/>
      </c>
      <c r="G24" s="54" t="str">
        <f ca="1">IF($D24="","",
   IFERROR(
      IF(AND($D$9&gt;=2019,$D$9&lt;=2022),
         INDEX('2019-2022'!$A:$AE,
               MATCH($D24,'2019-2022'!$A:$A,0),
               MATCH(G$19,'2019-2022'!$1:$1,0)),
         INDEX(INDIRECT("'"&amp;$D$9&amp;"'!A:AE"),
               MATCH($D24,INDIRECT("'"&amp;$D$9&amp;"'!A:A"),0),
               MATCH(G$19,INDIRECT("'"&amp;$D$9&amp;"'!1:1"),0))),
  "-"))</f>
        <v/>
      </c>
      <c r="H24" s="64" t="str">
        <f ca="1">IF($D24="","",
   IFERROR(
      IF(AND($D$9&gt;=2019,$D$9&lt;=2022),
         INDEX('2019-2022'!$A:$AE,
               MATCH($D24,'2019-2022'!$A:$A,0),
               MATCH(H$19,'2019-2022'!$1:$1,0)),
         INDEX(INDIRECT("'"&amp;$D$9&amp;"'!A:AE"),
               MATCH($D24,INDIRECT("'"&amp;$D$9&amp;"'!A:A"),0),
               MATCH(H$19,INDIRECT("'"&amp;$D$9&amp;"'!1:1"),0))),
  "-"))</f>
        <v/>
      </c>
      <c r="I24" s="64" t="str">
        <f ca="1">IF($D24="","",
   IFERROR(
      IF(AND($D$9&gt;=2019,$D$9&lt;=2022),
         INDEX('2019-2022'!$A:$AE,
               MATCH($D24,'2019-2022'!$A:$A,0),
               MATCH(I$19,'2019-2022'!$1:$1,0)),
         INDEX(INDIRECT("'"&amp;$D$9&amp;"'!A:AE"),
               MATCH($D24,INDIRECT("'"&amp;$D$9&amp;"'!A:A"),0),
               MATCH(I$19,INDIRECT("'"&amp;$D$9&amp;"'!1:1"),0))),
  "-"))</f>
        <v/>
      </c>
      <c r="J24" s="59" t="str">
        <f>IF(ISBLANK($D24),"",IF(AND($E24="-",$F24="-",$G24="-",$H24="-",$I24="-",IF(COUNTIF(D24,"AMU????"),0,1),IF(COUNTIF(D24,"FIT????"),0,1),IF(COUNTIF(D24,"MAT????"),0,1),IF(COUNTIF(D24,"MON????"),0,1),COUNTIF('2025'!$A:$A,$D24)=1),"Yes","-"))</f>
        <v/>
      </c>
      <c r="K24" s="100" t="str">
        <f ca="1">IF(AND(E24="-",F24="-",G24="-",H24="-",I24="-",J24="-"),"refer to handbook",IF(ISBLANK(D24),"",IF(ISNUMBER(SEARCH($C26,INDEX('2025'!$A:$AF,MATCH('Course Map'!D24,'2025'!$A:$A,0),4))),"Yes","No")))</f>
        <v/>
      </c>
      <c r="L24" s="162"/>
      <c r="M24" s="191"/>
    </row>
    <row r="25" spans="1:13" ht="17.149999999999999" customHeight="1" x14ac:dyDescent="0.25">
      <c r="A25" s="186"/>
      <c r="B25" s="173"/>
      <c r="C25" s="402"/>
      <c r="D25" s="330"/>
      <c r="E25" s="239" t="str">
        <f ca="1">IF($D25="","",
   IFERROR(
      IF(AND($D$9&gt;=2019,$D$9&lt;=2022),
         INDEX('2019-2022'!$A:$AE,
               MATCH($D25,'2019-2022'!$A:$A,0),
               MATCH(E$19,'2019-2022'!$1:$1,0)),
         INDEX(INDIRECT("'"&amp;$D$9&amp;"'!A:AE"),
               MATCH($D25,INDIRECT("'"&amp;$D$9&amp;"'!A:A"),0),
               MATCH(E$19,INDIRECT("'"&amp;$D$9&amp;"'!1:1"),0))),
  "-"))</f>
        <v/>
      </c>
      <c r="F25" s="52" t="str">
        <f ca="1">IF($D25="","",
   IFERROR(
      IF(AND($D$9&gt;=2019,$D$9&lt;=2022),
         INDEX('2019-2022'!$A:$AE,
               MATCH($D25,'2019-2022'!$A:$A,0),
               MATCH(F$19,'2019-2022'!$1:$1,0)),
         INDEX(INDIRECT("'"&amp;$D$9&amp;"'!A:AE"),
               MATCH($D25,INDIRECT("'"&amp;$D$9&amp;"'!A:A"),0),
               MATCH(F$19,INDIRECT("'"&amp;$D$9&amp;"'!1:1"),0))),
  "-"))</f>
        <v/>
      </c>
      <c r="G25" s="52" t="str">
        <f ca="1">IF($D25="","",
   IFERROR(
      IF(AND($D$9&gt;=2019,$D$9&lt;=2022),
         INDEX('2019-2022'!$A:$AE,
               MATCH($D25,'2019-2022'!$A:$A,0),
               MATCH(G$19,'2019-2022'!$1:$1,0)),
         INDEX(INDIRECT("'"&amp;$D$9&amp;"'!A:AE"),
               MATCH($D25,INDIRECT("'"&amp;$D$9&amp;"'!A:A"),0),
               MATCH(G$19,INDIRECT("'"&amp;$D$9&amp;"'!1:1"),0))),
  "-"))</f>
        <v/>
      </c>
      <c r="H25" s="62" t="str">
        <f ca="1">IF($D25="","",
   IFERROR(
      IF(AND($D$9&gt;=2019,$D$9&lt;=2022),
         INDEX('2019-2022'!$A:$AE,
               MATCH($D25,'2019-2022'!$A:$A,0),
               MATCH(H$19,'2019-2022'!$1:$1,0)),
         INDEX(INDIRECT("'"&amp;$D$9&amp;"'!A:AE"),
               MATCH($D25,INDIRECT("'"&amp;$D$9&amp;"'!A:A"),0),
               MATCH(H$19,INDIRECT("'"&amp;$D$9&amp;"'!1:1"),0))),
  "-"))</f>
        <v/>
      </c>
      <c r="I25" s="62" t="str">
        <f ca="1">IF($D25="","",
   IFERROR(
      IF(AND($D$9&gt;=2019,$D$9&lt;=2022),
         INDEX('2019-2022'!$A:$AE,
               MATCH($D25,'2019-2022'!$A:$A,0),
               MATCH(I$19,'2019-2022'!$1:$1,0)),
         INDEX(INDIRECT("'"&amp;$D$9&amp;"'!A:AE"),
               MATCH($D25,INDIRECT("'"&amp;$D$9&amp;"'!A:A"),0),
               MATCH(I$19,INDIRECT("'"&amp;$D$9&amp;"'!1:1"),0))),
  "-"))</f>
        <v/>
      </c>
      <c r="J25" s="57" t="str">
        <f>IF(ISBLANK($D25),"",IF(AND($E25="-",$F25="-",$G25="-",$H25="-",$I25="-",IF(COUNTIF(D25,"AMU????"),0,1),IF(COUNTIF(D25,"FIT????"),0,1),IF(COUNTIF(D25,"MAT????"),0,1),IF(COUNTIF(D25,"MON????"),0,1),COUNTIF('2025'!$A:$A,$D25)=1),"Yes","-"))</f>
        <v/>
      </c>
      <c r="K25" s="98" t="str">
        <f ca="1">IF(AND(E25="-",F25="-",G25="-",H25="-",I25="-",J25="-"),"refer to handbook",IF(ISBLANK(D25),"",IF(ISNUMBER(SEARCH($C26,INDEX('2025'!$A:$AF,MATCH('Course Map'!D25,'2025'!$A:$A,0),4))),"Yes","No")))</f>
        <v/>
      </c>
      <c r="L25" s="162"/>
      <c r="M25" s="191"/>
    </row>
    <row r="26" spans="1:13" ht="17.149999999999999" customHeight="1" x14ac:dyDescent="0.25">
      <c r="A26" s="186"/>
      <c r="B26" s="173"/>
      <c r="C26" s="396" t="str">
        <f>IF($D$10&lt;&gt;"Select Intake Semester here",IF($D$10="February Intake","Semester 2",IF($D$10="July Intake","Semester 1","Semester 1")),"Please select semester")</f>
        <v>Please select semester</v>
      </c>
      <c r="D26" s="330"/>
      <c r="E26" s="239" t="str">
        <f ca="1">IF($D26="","",
   IFERROR(
      IF(AND($D$9&gt;=2019,$D$9&lt;=2022),
         INDEX('2019-2022'!$A:$AE,
               MATCH($D26,'2019-2022'!$A:$A,0),
               MATCH(E$19,'2019-2022'!$1:$1,0)),
         INDEX(INDIRECT("'"&amp;$D$9&amp;"'!A:AE"),
               MATCH($D26,INDIRECT("'"&amp;$D$9&amp;"'!A:A"),0),
               MATCH(E$19,INDIRECT("'"&amp;$D$9&amp;"'!1:1"),0))),
  "-"))</f>
        <v/>
      </c>
      <c r="F26" s="52" t="str">
        <f ca="1">IF($D26="","",
   IFERROR(
      IF(AND($D$9&gt;=2019,$D$9&lt;=2022),
         INDEX('2019-2022'!$A:$AE,
               MATCH($D26,'2019-2022'!$A:$A,0),
               MATCH(F$19,'2019-2022'!$1:$1,0)),
         INDEX(INDIRECT("'"&amp;$D$9&amp;"'!A:AE"),
               MATCH($D26,INDIRECT("'"&amp;$D$9&amp;"'!A:A"),0),
               MATCH(F$19,INDIRECT("'"&amp;$D$9&amp;"'!1:1"),0))),
  "-"))</f>
        <v/>
      </c>
      <c r="G26" s="52" t="str">
        <f ca="1">IF($D26="","",
   IFERROR(
      IF(AND($D$9&gt;=2019,$D$9&lt;=2022),
         INDEX('2019-2022'!$A:$AE,
               MATCH($D26,'2019-2022'!$A:$A,0),
               MATCH(G$19,'2019-2022'!$1:$1,0)),
         INDEX(INDIRECT("'"&amp;$D$9&amp;"'!A:AE"),
               MATCH($D26,INDIRECT("'"&amp;$D$9&amp;"'!A:A"),0),
               MATCH(G$19,INDIRECT("'"&amp;$D$9&amp;"'!1:1"),0))),
  "-"))</f>
        <v/>
      </c>
      <c r="H26" s="62" t="str">
        <f ca="1">IF($D26="","",
   IFERROR(
      IF(AND($D$9&gt;=2019,$D$9&lt;=2022),
         INDEX('2019-2022'!$A:$AE,
               MATCH($D26,'2019-2022'!$A:$A,0),
               MATCH(H$19,'2019-2022'!$1:$1,0)),
         INDEX(INDIRECT("'"&amp;$D$9&amp;"'!A:AE"),
               MATCH($D26,INDIRECT("'"&amp;$D$9&amp;"'!A:A"),0),
               MATCH(H$19,INDIRECT("'"&amp;$D$9&amp;"'!1:1"),0))),
  "-"))</f>
        <v/>
      </c>
      <c r="I26" s="62" t="str">
        <f ca="1">IF($D26="","",
   IFERROR(
      IF(AND($D$9&gt;=2019,$D$9&lt;=2022),
         INDEX('2019-2022'!$A:$AE,
               MATCH($D26,'2019-2022'!$A:$A,0),
               MATCH(I$19,'2019-2022'!$1:$1,0)),
         INDEX(INDIRECT("'"&amp;$D$9&amp;"'!A:AE"),
               MATCH($D26,INDIRECT("'"&amp;$D$9&amp;"'!A:A"),0),
               MATCH(I$19,INDIRECT("'"&amp;$D$9&amp;"'!1:1"),0))),
  "-"))</f>
        <v/>
      </c>
      <c r="J26" s="57" t="str">
        <f>IF(ISBLANK($D26),"",IF(AND($E26="-",$F26="-",$G26="-",$H26="-",$I26="-",IF(COUNTIF(D26,"AMU????"),0,1),IF(COUNTIF(D26,"FIT????"),0,1),IF(COUNTIF(D26,"MAT????"),0,1),IF(COUNTIF(D26,"MON????"),0,1),COUNTIF('2025'!$A:$A,$D26)=1),"Yes","-"))</f>
        <v/>
      </c>
      <c r="K26" s="98" t="str">
        <f ca="1">IF(AND(E26="-",F26="-",G26="-",H26="-",I26="-",J26="-"),"refer to handbook",IF(ISBLANK(D26),"",IF(ISNUMBER(SEARCH($C26,INDEX('2025'!$A:$AF,MATCH('Course Map'!D26,'2025'!$A:$A,0),4))),"Yes","No")))</f>
        <v/>
      </c>
      <c r="L26" s="162"/>
      <c r="M26" s="191"/>
    </row>
    <row r="27" spans="1:13" ht="17.149999999999999" customHeight="1" x14ac:dyDescent="0.25">
      <c r="A27" s="186"/>
      <c r="B27" s="173"/>
      <c r="C27" s="396"/>
      <c r="D27" s="331"/>
      <c r="E27" s="313" t="str">
        <f ca="1">IF($D27="","",
   IFERROR(
      IF(AND($D$9&gt;=2019,$D$9&lt;=2022),
         INDEX('2019-2022'!$A:$AE,
               MATCH($D27,'2019-2022'!$A:$A,0),
               MATCH(E$19,'2019-2022'!$1:$1,0)),
         INDEX(INDIRECT("'"&amp;$D$9&amp;"'!A:AE"),
               MATCH($D27,INDIRECT("'"&amp;$D$9&amp;"'!A:A"),0),
               MATCH(E$19,INDIRECT("'"&amp;$D$9&amp;"'!1:1"),0))),
  "-"))</f>
        <v/>
      </c>
      <c r="F27" s="53" t="str">
        <f ca="1">IF($D27="","",
   IFERROR(
      IF(AND($D$9&gt;=2019,$D$9&lt;=2022),
         INDEX('2019-2022'!$A:$AE,
               MATCH($D27,'2019-2022'!$A:$A,0),
               MATCH(F$19,'2019-2022'!$1:$1,0)),
         INDEX(INDIRECT("'"&amp;$D$9&amp;"'!A:AE"),
               MATCH($D27,INDIRECT("'"&amp;$D$9&amp;"'!A:A"),0),
               MATCH(F$19,INDIRECT("'"&amp;$D$9&amp;"'!1:1"),0))),
  "-"))</f>
        <v/>
      </c>
      <c r="G27" s="53" t="str">
        <f ca="1">IF($D27="","",
   IFERROR(
      IF(AND($D$9&gt;=2019,$D$9&lt;=2022),
         INDEX('2019-2022'!$A:$AE,
               MATCH($D27,'2019-2022'!$A:$A,0),
               MATCH(G$19,'2019-2022'!$1:$1,0)),
         INDEX(INDIRECT("'"&amp;$D$9&amp;"'!A:AE"),
               MATCH($D27,INDIRECT("'"&amp;$D$9&amp;"'!A:A"),0),
               MATCH(G$19,INDIRECT("'"&amp;$D$9&amp;"'!1:1"),0))),
  "-"))</f>
        <v/>
      </c>
      <c r="H27" s="63" t="str">
        <f ca="1">IF($D27="","",
   IFERROR(
      IF(AND($D$9&gt;=2019,$D$9&lt;=2022),
         INDEX('2019-2022'!$A:$AE,
               MATCH($D27,'2019-2022'!$A:$A,0),
               MATCH(H$19,'2019-2022'!$1:$1,0)),
         INDEX(INDIRECT("'"&amp;$D$9&amp;"'!A:AE"),
               MATCH($D27,INDIRECT("'"&amp;$D$9&amp;"'!A:A"),0),
               MATCH(H$19,INDIRECT("'"&amp;$D$9&amp;"'!1:1"),0))),
  "-"))</f>
        <v/>
      </c>
      <c r="I27" s="63" t="str">
        <f ca="1">IF($D27="","",
   IFERROR(
      IF(AND($D$9&gt;=2019,$D$9&lt;=2022),
         INDEX('2019-2022'!$A:$AE,
               MATCH($D27,'2019-2022'!$A:$A,0),
               MATCH(I$19,'2019-2022'!$1:$1,0)),
         INDEX(INDIRECT("'"&amp;$D$9&amp;"'!A:AE"),
               MATCH($D27,INDIRECT("'"&amp;$D$9&amp;"'!A:A"),0),
               MATCH(I$19,INDIRECT("'"&amp;$D$9&amp;"'!1:1"),0))),
  "-"))</f>
        <v/>
      </c>
      <c r="J27" s="58" t="str">
        <f>IF(ISBLANK($D27),"",IF(AND($E27="-",$F27="-",$G27="-",$H27="-",$I27="-",IF(COUNTIF(D27,"AMU????"),0,1),IF(COUNTIF(D27,"FIT????"),0,1),IF(COUNTIF(D27,"MAT????"),0,1),IF(COUNTIF(D27,"MON????"),0,1),COUNTIF('2025'!$A:$A,$D27)=1),"Yes","-"))</f>
        <v/>
      </c>
      <c r="K27" s="99" t="str">
        <f ca="1">IF(AND(E27="-",F27="-",G27="-",H27="-",I27="-",J27="-"),"refer to handbook",IF(ISBLANK(D27),"",IF(ISNUMBER(SEARCH($C26,INDEX('2025'!$A:$AF,MATCH('Course Map'!D27,'2025'!$A:$A,0),4))),"Yes","No")))</f>
        <v/>
      </c>
      <c r="L27" s="162"/>
      <c r="M27" s="191"/>
    </row>
    <row r="28" spans="1:13" ht="17.149999999999999" customHeight="1" x14ac:dyDescent="0.25">
      <c r="A28" s="186"/>
      <c r="B28" s="173"/>
      <c r="C28" s="398" t="str">
        <f>IF($D$10&lt;&gt;"Select Intake Semester here",IF($D$10="February Intake",$D$9+1,IF($D$10="July Intake",$D$9+1,$D$9+1)),"-")</f>
        <v>-</v>
      </c>
      <c r="D28" s="329"/>
      <c r="E28" s="312" t="str">
        <f ca="1">IF($D28="","",
   IFERROR(
      IF(AND($D$9&gt;=2019,$D$9&lt;=2022),
         INDEX('2019-2022'!$A:$AE,
               MATCH($D28,'2019-2022'!$A:$A,0),
               MATCH(E$19,'2019-2022'!$1:$1,0)),
         INDEX(INDIRECT("'"&amp;$D$9&amp;"'!A:AE"),
               MATCH($D28,INDIRECT("'"&amp;$D$9&amp;"'!A:A"),0),
               MATCH(E$19,INDIRECT("'"&amp;$D$9&amp;"'!1:1"),0))),
  "-"))</f>
        <v/>
      </c>
      <c r="F28" s="51" t="str">
        <f ca="1">IF($D28="","",
   IFERROR(
      IF(AND($D$9&gt;=2019,$D$9&lt;=2022),
         INDEX('2019-2022'!$A:$AE,
               MATCH($D28,'2019-2022'!$A:$A,0),
               MATCH(F$19,'2019-2022'!$1:$1,0)),
         INDEX(INDIRECT("'"&amp;$D$9&amp;"'!A:AE"),
               MATCH($D28,INDIRECT("'"&amp;$D$9&amp;"'!A:A"),0),
               MATCH(F$19,INDIRECT("'"&amp;$D$9&amp;"'!1:1"),0))),
  "-"))</f>
        <v/>
      </c>
      <c r="G28" s="51" t="str">
        <f ca="1">IF($D28="","",
   IFERROR(
      IF(AND($D$9&gt;=2019,$D$9&lt;=2022),
         INDEX('2019-2022'!$A:$AE,
               MATCH($D28,'2019-2022'!$A:$A,0),
               MATCH(G$19,'2019-2022'!$1:$1,0)),
         INDEX(INDIRECT("'"&amp;$D$9&amp;"'!A:AE"),
               MATCH($D28,INDIRECT("'"&amp;$D$9&amp;"'!A:A"),0),
               MATCH(G$19,INDIRECT("'"&amp;$D$9&amp;"'!1:1"),0))),
  "-"))</f>
        <v/>
      </c>
      <c r="H28" s="61" t="str">
        <f ca="1">IF($D28="","",
   IFERROR(
      IF(AND($D$9&gt;=2019,$D$9&lt;=2022),
         INDEX('2019-2022'!$A:$AE,
               MATCH($D28,'2019-2022'!$A:$A,0),
               MATCH(H$19,'2019-2022'!$1:$1,0)),
         INDEX(INDIRECT("'"&amp;$D$9&amp;"'!A:AE"),
               MATCH($D28,INDIRECT("'"&amp;$D$9&amp;"'!A:A"),0),
               MATCH(H$19,INDIRECT("'"&amp;$D$9&amp;"'!1:1"),0))),
  "-"))</f>
        <v/>
      </c>
      <c r="I28" s="61" t="str">
        <f ca="1">IF($D28="","",
   IFERROR(
      IF(AND($D$9&gt;=2019,$D$9&lt;=2022),
         INDEX('2019-2022'!$A:$AE,
               MATCH($D28,'2019-2022'!$A:$A,0),
               MATCH(I$19,'2019-2022'!$1:$1,0)),
         INDEX(INDIRECT("'"&amp;$D$9&amp;"'!A:AE"),
               MATCH($D28,INDIRECT("'"&amp;$D$9&amp;"'!A:A"),0),
               MATCH(I$19,INDIRECT("'"&amp;$D$9&amp;"'!1:1"),0))),
  "-"))</f>
        <v/>
      </c>
      <c r="J28" s="56" t="str">
        <f>IF(ISBLANK($D28),"",IF(AND($E28="-",$F28="-",$G28="-",$H28="-",$I28="-",IF(COUNTIF(D28,"AMU????"),0,1),IF(COUNTIF(D28,"FIT????"),0,1),IF(COUNTIF(D28,"MAT????"),0,1),IF(COUNTIF(D28,"MON????"),0,1),COUNTIF('2025'!$A:$A,$D28)=1),"Yes","-"))</f>
        <v/>
      </c>
      <c r="K28" s="97" t="str">
        <f ca="1">IF(AND(E28="-",F28="-",G28="-",H28="-",I28="-",J28="-"),"refer to handbook",IF(ISBLANK(D28),"",IF(ISNUMBER(SEARCH($C$30,INDEX('2025'!$A:$AF,MATCH('Course Map'!D28,'2025'!$A:$A,0),4))),"Yes","No")))</f>
        <v/>
      </c>
      <c r="L28" s="162"/>
      <c r="M28" s="191"/>
    </row>
    <row r="29" spans="1:13" ht="17.149999999999999" customHeight="1" x14ac:dyDescent="0.25">
      <c r="A29" s="186"/>
      <c r="B29" s="173"/>
      <c r="C29" s="399"/>
      <c r="D29" s="330"/>
      <c r="E29" s="239" t="str">
        <f ca="1">IF($D29="","",
   IFERROR(
      IF(AND($D$9&gt;=2019,$D$9&lt;=2022),
         INDEX('2019-2022'!$A:$AE,
               MATCH($D29,'2019-2022'!$A:$A,0),
               MATCH(E$19,'2019-2022'!$1:$1,0)),
         INDEX(INDIRECT("'"&amp;$D$9&amp;"'!A:AE"),
               MATCH($D29,INDIRECT("'"&amp;$D$9&amp;"'!A:A"),0),
               MATCH(E$19,INDIRECT("'"&amp;$D$9&amp;"'!1:1"),0))),
  "-"))</f>
        <v/>
      </c>
      <c r="F29" s="52" t="str">
        <f ca="1">IF($D29="","",
   IFERROR(
      IF(AND($D$9&gt;=2019,$D$9&lt;=2022),
         INDEX('2019-2022'!$A:$AE,
               MATCH($D29,'2019-2022'!$A:$A,0),
               MATCH(F$19,'2019-2022'!$1:$1,0)),
         INDEX(INDIRECT("'"&amp;$D$9&amp;"'!A:AE"),
               MATCH($D29,INDIRECT("'"&amp;$D$9&amp;"'!A:A"),0),
               MATCH(F$19,INDIRECT("'"&amp;$D$9&amp;"'!1:1"),0))),
  "-"))</f>
        <v/>
      </c>
      <c r="G29" s="52" t="str">
        <f ca="1">IF($D29="","",
   IFERROR(
      IF(AND($D$9&gt;=2019,$D$9&lt;=2022),
         INDEX('2019-2022'!$A:$AE,
               MATCH($D29,'2019-2022'!$A:$A,0),
               MATCH(G$19,'2019-2022'!$1:$1,0)),
         INDEX(INDIRECT("'"&amp;$D$9&amp;"'!A:AE"),
               MATCH($D29,INDIRECT("'"&amp;$D$9&amp;"'!A:A"),0),
               MATCH(G$19,INDIRECT("'"&amp;$D$9&amp;"'!1:1"),0))),
  "-"))</f>
        <v/>
      </c>
      <c r="H29" s="62" t="str">
        <f ca="1">IF($D29="","",
   IFERROR(
      IF(AND($D$9&gt;=2019,$D$9&lt;=2022),
         INDEX('2019-2022'!$A:$AE,
               MATCH($D29,'2019-2022'!$A:$A,0),
               MATCH(H$19,'2019-2022'!$1:$1,0)),
         INDEX(INDIRECT("'"&amp;$D$9&amp;"'!A:AE"),
               MATCH($D29,INDIRECT("'"&amp;$D$9&amp;"'!A:A"),0),
               MATCH(H$19,INDIRECT("'"&amp;$D$9&amp;"'!1:1"),0))),
  "-"))</f>
        <v/>
      </c>
      <c r="I29" s="62" t="str">
        <f ca="1">IF($D29="","",
   IFERROR(
      IF(AND($D$9&gt;=2019,$D$9&lt;=2022),
         INDEX('2019-2022'!$A:$AE,
               MATCH($D29,'2019-2022'!$A:$A,0),
               MATCH(I$19,'2019-2022'!$1:$1,0)),
         INDEX(INDIRECT("'"&amp;$D$9&amp;"'!A:AE"),
               MATCH($D29,INDIRECT("'"&amp;$D$9&amp;"'!A:A"),0),
               MATCH(I$19,INDIRECT("'"&amp;$D$9&amp;"'!1:1"),0))),
  "-"))</f>
        <v/>
      </c>
      <c r="J29" s="57" t="str">
        <f>IF(ISBLANK($D29),"",IF(AND($E29="-",$F29="-",$G29="-",$H29="-",$I29="-",IF(COUNTIF(D29,"AMU????"),0,1),IF(COUNTIF(D29,"FIT????"),0,1),IF(COUNTIF(D29,"MAT????"),0,1),IF(COUNTIF(D29,"MON????"),0,1),COUNTIF('2025'!$A:$A,$D29)=1),"Yes","-"))</f>
        <v/>
      </c>
      <c r="K29" s="98" t="str">
        <f ca="1">IF(AND(E29="-",F29="-",G29="-",H29="-",I29="-",J29="-"),"refer to handbook",IF(ISBLANK(D29),"",IF(ISNUMBER(SEARCH($C$30,INDEX('2025'!$A:$AF,MATCH('Course Map'!D29,'2025'!$A:$A,0),4))),"Yes","No")))</f>
        <v/>
      </c>
      <c r="L29" s="162"/>
      <c r="M29" s="191"/>
    </row>
    <row r="30" spans="1:13" ht="17.149999999999999" customHeight="1" x14ac:dyDescent="0.25">
      <c r="A30" s="186"/>
      <c r="B30" s="173"/>
      <c r="C30" s="389" t="str">
        <f>IF($D$10&lt;&gt;"Select Intake Semester here",IF($D$10="February Intake","Semester 1",IF($D$10="July Intake","Semester 2","Semester 2")),"Please select semester")</f>
        <v>Please select semester</v>
      </c>
      <c r="D30" s="330"/>
      <c r="E30" s="239" t="str">
        <f ca="1">IF($D30="","",
   IFERROR(
      IF(AND($D$9&gt;=2019,$D$9&lt;=2022),
         INDEX('2019-2022'!$A:$AE,
               MATCH($D30,'2019-2022'!$A:$A,0),
               MATCH(E$19,'2019-2022'!$1:$1,0)),
         INDEX(INDIRECT("'"&amp;$D$9&amp;"'!A:AE"),
               MATCH($D30,INDIRECT("'"&amp;$D$9&amp;"'!A:A"),0),
               MATCH(E$19,INDIRECT("'"&amp;$D$9&amp;"'!1:1"),0))),
  "-"))</f>
        <v/>
      </c>
      <c r="F30" s="52" t="str">
        <f ca="1">IF($D30="","",
   IFERROR(
      IF(AND($D$9&gt;=2019,$D$9&lt;=2022),
         INDEX('2019-2022'!$A:$AE,
               MATCH($D30,'2019-2022'!$A:$A,0),
               MATCH(F$19,'2019-2022'!$1:$1,0)),
         INDEX(INDIRECT("'"&amp;$D$9&amp;"'!A:AE"),
               MATCH($D30,INDIRECT("'"&amp;$D$9&amp;"'!A:A"),0),
               MATCH(F$19,INDIRECT("'"&amp;$D$9&amp;"'!1:1"),0))),
  "-"))</f>
        <v/>
      </c>
      <c r="G30" s="52" t="str">
        <f ca="1">IF($D30="","",
   IFERROR(
      IF(AND($D$9&gt;=2019,$D$9&lt;=2022),
         INDEX('2019-2022'!$A:$AE,
               MATCH($D30,'2019-2022'!$A:$A,0),
               MATCH(G$19,'2019-2022'!$1:$1,0)),
         INDEX(INDIRECT("'"&amp;$D$9&amp;"'!A:AE"),
               MATCH($D30,INDIRECT("'"&amp;$D$9&amp;"'!A:A"),0),
               MATCH(G$19,INDIRECT("'"&amp;$D$9&amp;"'!1:1"),0))),
  "-"))</f>
        <v/>
      </c>
      <c r="H30" s="62" t="str">
        <f ca="1">IF($D30="","",
   IFERROR(
      IF(AND($D$9&gt;=2019,$D$9&lt;=2022),
         INDEX('2019-2022'!$A:$AE,
               MATCH($D30,'2019-2022'!$A:$A,0),
               MATCH(H$19,'2019-2022'!$1:$1,0)),
         INDEX(INDIRECT("'"&amp;$D$9&amp;"'!A:AE"),
               MATCH($D30,INDIRECT("'"&amp;$D$9&amp;"'!A:A"),0),
               MATCH(H$19,INDIRECT("'"&amp;$D$9&amp;"'!1:1"),0))),
  "-"))</f>
        <v/>
      </c>
      <c r="I30" s="62" t="str">
        <f ca="1">IF($D30="","",
   IFERROR(
      IF(AND($D$9&gt;=2019,$D$9&lt;=2022),
         INDEX('2019-2022'!$A:$AE,
               MATCH($D30,'2019-2022'!$A:$A,0),
               MATCH(I$19,'2019-2022'!$1:$1,0)),
         INDEX(INDIRECT("'"&amp;$D$9&amp;"'!A:AE"),
               MATCH($D30,INDIRECT("'"&amp;$D$9&amp;"'!A:A"),0),
               MATCH(I$19,INDIRECT("'"&amp;$D$9&amp;"'!1:1"),0))),
  "-"))</f>
        <v/>
      </c>
      <c r="J30" s="57" t="str">
        <f>IF(ISBLANK($D30),"",IF(AND($E30="-",$F30="-",$G30="-",$H30="-",$I30="-",IF(COUNTIF(D30,"AMU????"),0,1),IF(COUNTIF(D30,"FIT????"),0,1),IF(COUNTIF(D30,"MAT????"),0,1),IF(COUNTIF(D30,"MON????"),0,1),COUNTIF('2025'!$A:$A,$D30)=1),"Yes","-"))</f>
        <v/>
      </c>
      <c r="K30" s="98" t="str">
        <f ca="1">IF(AND(E30="-",F30="-",G30="-",H30="-",I30="-",J30="-"),"refer to handbook",IF(ISBLANK(D30),"",IF(ISNUMBER(SEARCH($C$30,INDEX('2025'!$A:$AF,MATCH('Course Map'!D30,'2025'!$A:$A,0),4))),"Yes","No")))</f>
        <v/>
      </c>
      <c r="L30" s="162"/>
      <c r="M30" s="191"/>
    </row>
    <row r="31" spans="1:13" ht="17.149999999999999" customHeight="1" x14ac:dyDescent="0.25">
      <c r="A31" s="186"/>
      <c r="B31" s="173"/>
      <c r="C31" s="389"/>
      <c r="D31" s="332"/>
      <c r="E31" s="315" t="str">
        <f ca="1">IF($D31="","",
   IFERROR(
      IF(AND($D$9&gt;=2019,$D$9&lt;=2022),
         INDEX('2019-2022'!$A:$AE,
               MATCH($D31,'2019-2022'!$A:$A,0),
               MATCH(E$19,'2019-2022'!$1:$1,0)),
         INDEX(INDIRECT("'"&amp;$D$9&amp;"'!A:AE"),
               MATCH($D31,INDIRECT("'"&amp;$D$9&amp;"'!A:A"),0),
               MATCH(E$19,INDIRECT("'"&amp;$D$9&amp;"'!1:1"),0))),
  "-"))</f>
        <v/>
      </c>
      <c r="F31" s="55" t="str">
        <f ca="1">IF($D31="","",
   IFERROR(
      IF(AND($D$9&gt;=2019,$D$9&lt;=2022),
         INDEX('2019-2022'!$A:$AE,
               MATCH($D31,'2019-2022'!$A:$A,0),
               MATCH(F$19,'2019-2022'!$1:$1,0)),
         INDEX(INDIRECT("'"&amp;$D$9&amp;"'!A:AE"),
               MATCH($D31,INDIRECT("'"&amp;$D$9&amp;"'!A:A"),0),
               MATCH(F$19,INDIRECT("'"&amp;$D$9&amp;"'!1:1"),0))),
  "-"))</f>
        <v/>
      </c>
      <c r="G31" s="55" t="str">
        <f ca="1">IF($D31="","",
   IFERROR(
      IF(AND($D$9&gt;=2019,$D$9&lt;=2022),
         INDEX('2019-2022'!$A:$AE,
               MATCH($D31,'2019-2022'!$A:$A,0),
               MATCH(G$19,'2019-2022'!$1:$1,0)),
         INDEX(INDIRECT("'"&amp;$D$9&amp;"'!A:AE"),
               MATCH($D31,INDIRECT("'"&amp;$D$9&amp;"'!A:A"),0),
               MATCH(G$19,INDIRECT("'"&amp;$D$9&amp;"'!1:1"),0))),
  "-"))</f>
        <v/>
      </c>
      <c r="H31" s="65" t="str">
        <f ca="1">IF($D31="","",
   IFERROR(
      IF(AND($D$9&gt;=2019,$D$9&lt;=2022),
         INDEX('2019-2022'!$A:$AE,
               MATCH($D31,'2019-2022'!$A:$A,0),
               MATCH(H$19,'2019-2022'!$1:$1,0)),
         INDEX(INDIRECT("'"&amp;$D$9&amp;"'!A:AE"),
               MATCH($D31,INDIRECT("'"&amp;$D$9&amp;"'!A:A"),0),
               MATCH(H$19,INDIRECT("'"&amp;$D$9&amp;"'!1:1"),0))),
  "-"))</f>
        <v/>
      </c>
      <c r="I31" s="65" t="str">
        <f ca="1">IF($D31="","",
   IFERROR(
      IF(AND($D$9&gt;=2019,$D$9&lt;=2022),
         INDEX('2019-2022'!$A:$AE,
               MATCH($D31,'2019-2022'!$A:$A,0),
               MATCH(I$19,'2019-2022'!$1:$1,0)),
         INDEX(INDIRECT("'"&amp;$D$9&amp;"'!A:AE"),
               MATCH($D31,INDIRECT("'"&amp;$D$9&amp;"'!A:A"),0),
               MATCH(I$19,INDIRECT("'"&amp;$D$9&amp;"'!1:1"),0))),
  "-"))</f>
        <v/>
      </c>
      <c r="J31" s="60" t="str">
        <f>IF(ISBLANK($D31),"",IF(AND($E31="-",$F31="-",$G31="-",$H31="-",$I31="-",IF(COUNTIF(D31,"AMU????"),0,1),IF(COUNTIF(D31,"FIT????"),0,1),IF(COUNTIF(D31,"MAT????"),0,1),IF(COUNTIF(D31,"MON????"),0,1),COUNTIF('2025'!$A:$A,$D31)=1),"Yes","-"))</f>
        <v/>
      </c>
      <c r="K31" s="101" t="str">
        <f ca="1">IF(AND(E31="-",F31="-",G31="-",H31="-",I31="-",J31="-"),"refer to handbook",IF(ISBLANK(D31),"",IF(ISNUMBER(SEARCH($C$30,INDEX('2025'!$A:$AF,MATCH('Course Map'!D31,'2025'!$A:$A,0),4))),"Yes","No")))</f>
        <v/>
      </c>
      <c r="L31" s="162"/>
      <c r="M31" s="191"/>
    </row>
    <row r="32" spans="1:13" ht="17.149999999999999" customHeight="1" x14ac:dyDescent="0.25">
      <c r="A32" s="186"/>
      <c r="B32" s="173"/>
      <c r="C32" s="401" t="str">
        <f>IF($D$10&lt;&gt;"Select Intake Semester here",IF($D$10="February Intake",$D$9+1,IF($D$10="July Intake",$D$9+2,$D$9+2)),"-")</f>
        <v>-</v>
      </c>
      <c r="D32" s="329"/>
      <c r="E32" s="312" t="str">
        <f ca="1">IF($D32="","",
   IFERROR(
      IF(AND($D$9&gt;=2019,$D$9&lt;=2022),
         INDEX('2019-2022'!$A:$AE,
               MATCH($D32,'2019-2022'!$A:$A,0),
               MATCH(E$19,'2019-2022'!$1:$1,0)),
         INDEX(INDIRECT("'"&amp;$D$9&amp;"'!A:AE"),
               MATCH($D32,INDIRECT("'"&amp;$D$9&amp;"'!A:A"),0),
               MATCH(E$19,INDIRECT("'"&amp;$D$9&amp;"'!1:1"),0))),
  "-"))</f>
        <v/>
      </c>
      <c r="F32" s="51" t="str">
        <f ca="1">IF($D32="","",
   IFERROR(
      IF(AND($D$9&gt;=2019,$D$9&lt;=2022),
         INDEX('2019-2022'!$A:$AE,
               MATCH($D32,'2019-2022'!$A:$A,0),
               MATCH(F$19,'2019-2022'!$1:$1,0)),
         INDEX(INDIRECT("'"&amp;$D$9&amp;"'!A:AE"),
               MATCH($D32,INDIRECT("'"&amp;$D$9&amp;"'!A:A"),0),
               MATCH(F$19,INDIRECT("'"&amp;$D$9&amp;"'!1:1"),0))),
  "-"))</f>
        <v/>
      </c>
      <c r="G32" s="51" t="str">
        <f ca="1">IF($D32="","",
   IFERROR(
      IF(AND($D$9&gt;=2019,$D$9&lt;=2022),
         INDEX('2019-2022'!$A:$AE,
               MATCH($D32,'2019-2022'!$A:$A,0),
               MATCH(G$19,'2019-2022'!$1:$1,0)),
         INDEX(INDIRECT("'"&amp;$D$9&amp;"'!A:AE"),
               MATCH($D32,INDIRECT("'"&amp;$D$9&amp;"'!A:A"),0),
               MATCH(G$19,INDIRECT("'"&amp;$D$9&amp;"'!1:1"),0))),
  "-"))</f>
        <v/>
      </c>
      <c r="H32" s="61" t="str">
        <f ca="1">IF($D32="","",
   IFERROR(
      IF(AND($D$9&gt;=2019,$D$9&lt;=2022),
         INDEX('2019-2022'!$A:$AE,
               MATCH($D32,'2019-2022'!$A:$A,0),
               MATCH(H$19,'2019-2022'!$1:$1,0)),
         INDEX(INDIRECT("'"&amp;$D$9&amp;"'!A:AE"),
               MATCH($D32,INDIRECT("'"&amp;$D$9&amp;"'!A:A"),0),
               MATCH(H$19,INDIRECT("'"&amp;$D$9&amp;"'!1:1"),0))),
  "-"))</f>
        <v/>
      </c>
      <c r="I32" s="61" t="str">
        <f ca="1">IF($D32="","",
   IFERROR(
      IF(AND($D$9&gt;=2019,$D$9&lt;=2022),
         INDEX('2019-2022'!$A:$AE,
               MATCH($D32,'2019-2022'!$A:$A,0),
               MATCH(I$19,'2019-2022'!$1:$1,0)),
         INDEX(INDIRECT("'"&amp;$D$9&amp;"'!A:AE"),
               MATCH($D32,INDIRECT("'"&amp;$D$9&amp;"'!A:A"),0),
               MATCH(I$19,INDIRECT("'"&amp;$D$9&amp;"'!1:1"),0))),
  "-"))</f>
        <v/>
      </c>
      <c r="J32" s="56" t="str">
        <f>IF(ISBLANK($D32),"",IF(AND($E32="-",$F32="-",$G32="-",$H32="-",$I32="-",IF(COUNTIF(D32,"AMU????"),0,1),IF(COUNTIF(D32,"FIT????"),0,1),IF(COUNTIF(D32,"MAT????"),0,1),IF(COUNTIF(D32,"MON????"),0,1),COUNTIF('2025'!$A:$A,$D32)=1),"Yes","-"))</f>
        <v/>
      </c>
      <c r="K32" s="97" t="str">
        <f ca="1">IF(AND(E32="-",F32="-",G32="-",H32="-",I32="-",J32="-"),"refer to handbook",IF(ISBLANK(D32),"",IF(ISNUMBER(SEARCH($C$34,INDEX('2025'!$A:$AF,MATCH('Course Map'!D32,'2025'!$A:$A,0),4))),"Yes","No")))</f>
        <v/>
      </c>
      <c r="L32" s="162"/>
      <c r="M32" s="191"/>
    </row>
    <row r="33" spans="1:13" ht="17.149999999999999" customHeight="1" x14ac:dyDescent="0.25">
      <c r="A33" s="186"/>
      <c r="B33" s="173"/>
      <c r="C33" s="402"/>
      <c r="D33" s="330"/>
      <c r="E33" s="239" t="str">
        <f ca="1">IF($D33="","",
   IFERROR(
      IF(AND($D$9&gt;=2019,$D$9&lt;=2022),
         INDEX('2019-2022'!$A:$AE,
               MATCH($D33,'2019-2022'!$A:$A,0),
               MATCH(E$19,'2019-2022'!$1:$1,0)),
         INDEX(INDIRECT("'"&amp;$D$9&amp;"'!A:AE"),
               MATCH($D33,INDIRECT("'"&amp;$D$9&amp;"'!A:A"),0),
               MATCH(E$19,INDIRECT("'"&amp;$D$9&amp;"'!1:1"),0))),
  "-"))</f>
        <v/>
      </c>
      <c r="F33" s="52" t="str">
        <f ca="1">IF($D33="","",
   IFERROR(
      IF(AND($D$9&gt;=2019,$D$9&lt;=2022),
         INDEX('2019-2022'!$A:$AE,
               MATCH($D33,'2019-2022'!$A:$A,0),
               MATCH(F$19,'2019-2022'!$1:$1,0)),
         INDEX(INDIRECT("'"&amp;$D$9&amp;"'!A:AE"),
               MATCH($D33,INDIRECT("'"&amp;$D$9&amp;"'!A:A"),0),
               MATCH(F$19,INDIRECT("'"&amp;$D$9&amp;"'!1:1"),0))),
  "-"))</f>
        <v/>
      </c>
      <c r="G33" s="52" t="str">
        <f ca="1">IF($D33="","",
   IFERROR(
      IF(AND($D$9&gt;=2019,$D$9&lt;=2022),
         INDEX('2019-2022'!$A:$AE,
               MATCH($D33,'2019-2022'!$A:$A,0),
               MATCH(G$19,'2019-2022'!$1:$1,0)),
         INDEX(INDIRECT("'"&amp;$D$9&amp;"'!A:AE"),
               MATCH($D33,INDIRECT("'"&amp;$D$9&amp;"'!A:A"),0),
               MATCH(G$19,INDIRECT("'"&amp;$D$9&amp;"'!1:1"),0))),
  "-"))</f>
        <v/>
      </c>
      <c r="H33" s="62" t="str">
        <f ca="1">IF($D33="","",
   IFERROR(
      IF(AND($D$9&gt;=2019,$D$9&lt;=2022),
         INDEX('2019-2022'!$A:$AE,
               MATCH($D33,'2019-2022'!$A:$A,0),
               MATCH(H$19,'2019-2022'!$1:$1,0)),
         INDEX(INDIRECT("'"&amp;$D$9&amp;"'!A:AE"),
               MATCH($D33,INDIRECT("'"&amp;$D$9&amp;"'!A:A"),0),
               MATCH(H$19,INDIRECT("'"&amp;$D$9&amp;"'!1:1"),0))),
  "-"))</f>
        <v/>
      </c>
      <c r="I33" s="62" t="str">
        <f ca="1">IF($D33="","",
   IFERROR(
      IF(AND($D$9&gt;=2019,$D$9&lt;=2022),
         INDEX('2019-2022'!$A:$AE,
               MATCH($D33,'2019-2022'!$A:$A,0),
               MATCH(I$19,'2019-2022'!$1:$1,0)),
         INDEX(INDIRECT("'"&amp;$D$9&amp;"'!A:AE"),
               MATCH($D33,INDIRECT("'"&amp;$D$9&amp;"'!A:A"),0),
               MATCH(I$19,INDIRECT("'"&amp;$D$9&amp;"'!1:1"),0))),
  "-"))</f>
        <v/>
      </c>
      <c r="J33" s="57" t="str">
        <f>IF(ISBLANK($D33),"",IF(AND($E33="-",$F33="-",$G33="-",$H33="-",$I33="-",IF(COUNTIF(D33,"AMU????"),0,1),IF(COUNTIF(D33,"FIT????"),0,1),IF(COUNTIF(D33,"MAT????"),0,1),IF(COUNTIF(D33,"MON????"),0,1),COUNTIF('2025'!$A:$A,$D33)=1),"Yes","-"))</f>
        <v/>
      </c>
      <c r="K33" s="98" t="str">
        <f ca="1">IF(AND(E33="-",F33="-",G33="-",H33="-",I33="-",J33="-"),"refer to handbook",IF(ISBLANK(D33),"",IF(ISNUMBER(SEARCH($C$34,INDEX('2025'!$A:$AF,MATCH('Course Map'!D33,'2025'!$A:$A,0),4))),"Yes","No")))</f>
        <v/>
      </c>
      <c r="L33" s="162"/>
      <c r="M33" s="191"/>
    </row>
    <row r="34" spans="1:13" ht="17.149999999999999" customHeight="1" x14ac:dyDescent="0.25">
      <c r="A34" s="186"/>
      <c r="B34" s="173"/>
      <c r="C34" s="396" t="str">
        <f>IF($D$10&lt;&gt;"Select Intake Semester here",IF($D$10="February Intake","Semester 2",IF($D$10="July Intake","Semester 1","Semester 1")),"Please select semester")</f>
        <v>Please select semester</v>
      </c>
      <c r="D34" s="330"/>
      <c r="E34" s="239" t="str">
        <f ca="1">IF($D34="","",
   IFERROR(
      IF(AND($D$9&gt;=2019,$D$9&lt;=2022),
         INDEX('2019-2022'!$A:$AE,
               MATCH($D34,'2019-2022'!$A:$A,0),
               MATCH(E$19,'2019-2022'!$1:$1,0)),
         INDEX(INDIRECT("'"&amp;$D$9&amp;"'!A:AE"),
               MATCH($D34,INDIRECT("'"&amp;$D$9&amp;"'!A:A"),0),
               MATCH(E$19,INDIRECT("'"&amp;$D$9&amp;"'!1:1"),0))),
  "-"))</f>
        <v/>
      </c>
      <c r="F34" s="52" t="str">
        <f ca="1">IF($D34="","",
   IFERROR(
      IF(AND($D$9&gt;=2019,$D$9&lt;=2022),
         INDEX('2019-2022'!$A:$AE,
               MATCH($D34,'2019-2022'!$A:$A,0),
               MATCH(F$19,'2019-2022'!$1:$1,0)),
         INDEX(INDIRECT("'"&amp;$D$9&amp;"'!A:AE"),
               MATCH($D34,INDIRECT("'"&amp;$D$9&amp;"'!A:A"),0),
               MATCH(F$19,INDIRECT("'"&amp;$D$9&amp;"'!1:1"),0))),
  "-"))</f>
        <v/>
      </c>
      <c r="G34" s="52" t="str">
        <f ca="1">IF($D34="","",
   IFERROR(
      IF(AND($D$9&gt;=2019,$D$9&lt;=2022),
         INDEX('2019-2022'!$A:$AE,
               MATCH($D34,'2019-2022'!$A:$A,0),
               MATCH(G$19,'2019-2022'!$1:$1,0)),
         INDEX(INDIRECT("'"&amp;$D$9&amp;"'!A:AE"),
               MATCH($D34,INDIRECT("'"&amp;$D$9&amp;"'!A:A"),0),
               MATCH(G$19,INDIRECT("'"&amp;$D$9&amp;"'!1:1"),0))),
  "-"))</f>
        <v/>
      </c>
      <c r="H34" s="62" t="str">
        <f ca="1">IF($D34="","",
   IFERROR(
      IF(AND($D$9&gt;=2019,$D$9&lt;=2022),
         INDEX('2019-2022'!$A:$AE,
               MATCH($D34,'2019-2022'!$A:$A,0),
               MATCH(H$19,'2019-2022'!$1:$1,0)),
         INDEX(INDIRECT("'"&amp;$D$9&amp;"'!A:AE"),
               MATCH($D34,INDIRECT("'"&amp;$D$9&amp;"'!A:A"),0),
               MATCH(H$19,INDIRECT("'"&amp;$D$9&amp;"'!1:1"),0))),
  "-"))</f>
        <v/>
      </c>
      <c r="I34" s="62" t="str">
        <f ca="1">IF($D34="","",
   IFERROR(
      IF(AND($D$9&gt;=2019,$D$9&lt;=2022),
         INDEX('2019-2022'!$A:$AE,
               MATCH($D34,'2019-2022'!$A:$A,0),
               MATCH(I$19,'2019-2022'!$1:$1,0)),
         INDEX(INDIRECT("'"&amp;$D$9&amp;"'!A:AE"),
               MATCH($D34,INDIRECT("'"&amp;$D$9&amp;"'!A:A"),0),
               MATCH(I$19,INDIRECT("'"&amp;$D$9&amp;"'!1:1"),0))),
  "-"))</f>
        <v/>
      </c>
      <c r="J34" s="57" t="str">
        <f>IF(ISBLANK($D34),"",IF(AND($E34="-",$F34="-",$G34="-",$H34="-",$I34="-",IF(COUNTIF(D34,"AMU????"),0,1),IF(COUNTIF(D34,"FIT????"),0,1),IF(COUNTIF(D34,"MAT????"),0,1),IF(COUNTIF(D34,"MON????"),0,1),COUNTIF('2025'!$A:$A,$D34)=1),"Yes","-"))</f>
        <v/>
      </c>
      <c r="K34" s="98" t="str">
        <f ca="1">IF(AND(E34="-",F34="-",G34="-",H34="-",I34="-",J34="-"),"refer to handbook",IF(ISBLANK(D34),"",IF(ISNUMBER(SEARCH($C$34,INDEX('2025'!$A:$AF,MATCH('Course Map'!D34,'2025'!$A:$A,0),4))),"Yes","No")))</f>
        <v/>
      </c>
      <c r="L34" s="162"/>
      <c r="M34" s="191"/>
    </row>
    <row r="35" spans="1:13" ht="17.149999999999999" customHeight="1" x14ac:dyDescent="0.25">
      <c r="A35" s="186"/>
      <c r="B35" s="173"/>
      <c r="C35" s="400"/>
      <c r="D35" s="331"/>
      <c r="E35" s="313" t="str">
        <f ca="1">IF($D35="","",
   IFERROR(
      IF(AND($D$9&gt;=2019,$D$9&lt;=2022),
         INDEX('2019-2022'!$A:$AE,
               MATCH($D35,'2019-2022'!$A:$A,0),
               MATCH(E$19,'2019-2022'!$1:$1,0)),
         INDEX(INDIRECT("'"&amp;$D$9&amp;"'!A:AE"),
               MATCH($D35,INDIRECT("'"&amp;$D$9&amp;"'!A:A"),0),
               MATCH(E$19,INDIRECT("'"&amp;$D$9&amp;"'!1:1"),0))),
  "-"))</f>
        <v/>
      </c>
      <c r="F35" s="53" t="str">
        <f ca="1">IF($D35="","",
   IFERROR(
      IF(AND($D$9&gt;=2019,$D$9&lt;=2022),
         INDEX('2019-2022'!$A:$AE,
               MATCH($D35,'2019-2022'!$A:$A,0),
               MATCH(F$19,'2019-2022'!$1:$1,0)),
         INDEX(INDIRECT("'"&amp;$D$9&amp;"'!A:AE"),
               MATCH($D35,INDIRECT("'"&amp;$D$9&amp;"'!A:A"),0),
               MATCH(F$19,INDIRECT("'"&amp;$D$9&amp;"'!1:1"),0))),
  "-"))</f>
        <v/>
      </c>
      <c r="G35" s="53" t="str">
        <f ca="1">IF($D35="","",
   IFERROR(
      IF(AND($D$9&gt;=2019,$D$9&lt;=2022),
         INDEX('2019-2022'!$A:$AE,
               MATCH($D35,'2019-2022'!$A:$A,0),
               MATCH(G$19,'2019-2022'!$1:$1,0)),
         INDEX(INDIRECT("'"&amp;$D$9&amp;"'!A:AE"),
               MATCH($D35,INDIRECT("'"&amp;$D$9&amp;"'!A:A"),0),
               MATCH(G$19,INDIRECT("'"&amp;$D$9&amp;"'!1:1"),0))),
  "-"))</f>
        <v/>
      </c>
      <c r="H35" s="63" t="str">
        <f ca="1">IF($D35="","",
   IFERROR(
      IF(AND($D$9&gt;=2019,$D$9&lt;=2022),
         INDEX('2019-2022'!$A:$AE,
               MATCH($D35,'2019-2022'!$A:$A,0),
               MATCH(H$19,'2019-2022'!$1:$1,0)),
         INDEX(INDIRECT("'"&amp;$D$9&amp;"'!A:AE"),
               MATCH($D35,INDIRECT("'"&amp;$D$9&amp;"'!A:A"),0),
               MATCH(H$19,INDIRECT("'"&amp;$D$9&amp;"'!1:1"),0))),
  "-"))</f>
        <v/>
      </c>
      <c r="I35" s="63" t="str">
        <f ca="1">IF($D35="","",
   IFERROR(
      IF(AND($D$9&gt;=2019,$D$9&lt;=2022),
         INDEX('2019-2022'!$A:$AE,
               MATCH($D35,'2019-2022'!$A:$A,0),
               MATCH(I$19,'2019-2022'!$1:$1,0)),
         INDEX(INDIRECT("'"&amp;$D$9&amp;"'!A:AE"),
               MATCH($D35,INDIRECT("'"&amp;$D$9&amp;"'!A:A"),0),
               MATCH(I$19,INDIRECT("'"&amp;$D$9&amp;"'!1:1"),0))),
  "-"))</f>
        <v/>
      </c>
      <c r="J35" s="58" t="str">
        <f>IF(ISBLANK($D35),"",IF(AND($E35="-",$F35="-",$G35="-",$H35="-",$I35="-",IF(COUNTIF(D35,"AMU????"),0,1),IF(COUNTIF(D35,"FIT????"),0,1),IF(COUNTIF(D35,"MAT????"),0,1),IF(COUNTIF(D35,"MON????"),0,1),COUNTIF('2025'!$A:$A,$D35)=1),"Yes","-"))</f>
        <v/>
      </c>
      <c r="K35" s="99" t="str">
        <f ca="1">IF(AND(E35="-",F35="-",G35="-",H35="-",I35="-",J35="-"),"refer to handbook",IF(ISBLANK(D35),"",IF(ISNUMBER(SEARCH($C$34,INDEX('2025'!$A:$AF,MATCH('Course Map'!D35,'2025'!$A:$A,0),4))),"Yes","No")))</f>
        <v/>
      </c>
      <c r="L35" s="162"/>
      <c r="M35" s="191"/>
    </row>
    <row r="36" spans="1:13" ht="17.149999999999999" customHeight="1" x14ac:dyDescent="0.25">
      <c r="A36" s="186"/>
      <c r="B36" s="173"/>
      <c r="C36" s="398" t="str">
        <f>IF($D$10&lt;&gt;"Select Intake Semester here",IF($D$10="February Intake",$D$9+2,IF($D$10="July Intake",$D$9+2,$D$9+2)),"-")</f>
        <v>-</v>
      </c>
      <c r="D36" s="333"/>
      <c r="E36" s="314" t="str">
        <f ca="1">IF($D36="","",
   IFERROR(
      IF(AND($D$9&gt;=2019,$D$9&lt;=2022),
         INDEX('2019-2022'!$A:$AE,
               MATCH($D36,'2019-2022'!$A:$A,0),
               MATCH(E$19,'2019-2022'!$1:$1,0)),
         INDEX(INDIRECT("'"&amp;$D$9&amp;"'!A:AE"),
               MATCH($D36,INDIRECT("'"&amp;$D$9&amp;"'!A:A"),0),
               MATCH(E$19,INDIRECT("'"&amp;$D$9&amp;"'!1:1"),0))),
  "-"))</f>
        <v/>
      </c>
      <c r="F36" s="54" t="str">
        <f ca="1">IF($D36="","",
   IFERROR(
      IF(AND($D$9&gt;=2019,$D$9&lt;=2022),
         INDEX('2019-2022'!$A:$AE,
               MATCH($D36,'2019-2022'!$A:$A,0),
               MATCH(F$19,'2019-2022'!$1:$1,0)),
         INDEX(INDIRECT("'"&amp;$D$9&amp;"'!A:AE"),
               MATCH($D36,INDIRECT("'"&amp;$D$9&amp;"'!A:A"),0),
               MATCH(F$19,INDIRECT("'"&amp;$D$9&amp;"'!1:1"),0))),
  "-"))</f>
        <v/>
      </c>
      <c r="G36" s="54" t="str">
        <f ca="1">IF($D36="","",
   IFERROR(
      IF(AND($D$9&gt;=2019,$D$9&lt;=2022),
         INDEX('2019-2022'!$A:$AE,
               MATCH($D36,'2019-2022'!$A:$A,0),
               MATCH(G$19,'2019-2022'!$1:$1,0)),
         INDEX(INDIRECT("'"&amp;$D$9&amp;"'!A:AE"),
               MATCH($D36,INDIRECT("'"&amp;$D$9&amp;"'!A:A"),0),
               MATCH(G$19,INDIRECT("'"&amp;$D$9&amp;"'!1:1"),0))),
  "-"))</f>
        <v/>
      </c>
      <c r="H36" s="64" t="str">
        <f ca="1">IF($D36="","",
   IFERROR(
      IF(AND($D$9&gt;=2019,$D$9&lt;=2022),
         INDEX('2019-2022'!$A:$AE,
               MATCH($D36,'2019-2022'!$A:$A,0),
               MATCH(H$19,'2019-2022'!$1:$1,0)),
         INDEX(INDIRECT("'"&amp;$D$9&amp;"'!A:AE"),
               MATCH($D36,INDIRECT("'"&amp;$D$9&amp;"'!A:A"),0),
               MATCH(H$19,INDIRECT("'"&amp;$D$9&amp;"'!1:1"),0))),
  "-"))</f>
        <v/>
      </c>
      <c r="I36" s="64" t="str">
        <f ca="1">IF($D36="","",
   IFERROR(
      IF(AND($D$9&gt;=2019,$D$9&lt;=2022),
         INDEX('2019-2022'!$A:$AE,
               MATCH($D36,'2019-2022'!$A:$A,0),
               MATCH(I$19,'2019-2022'!$1:$1,0)),
         INDEX(INDIRECT("'"&amp;$D$9&amp;"'!A:AE"),
               MATCH($D36,INDIRECT("'"&amp;$D$9&amp;"'!A:A"),0),
               MATCH(I$19,INDIRECT("'"&amp;$D$9&amp;"'!1:1"),0))),
  "-"))</f>
        <v/>
      </c>
      <c r="J36" s="59" t="str">
        <f>IF(ISBLANK($D36),"",IF(AND($E36="-",$F36="-",$G36="-",$H36="-",$I36="-",IF(COUNTIF(D36,"AMU????"),0,1),IF(COUNTIF(D36,"FIT????"),0,1),IF(COUNTIF(D36,"MAT????"),0,1),IF(COUNTIF(D36,"MON????"),0,1),COUNTIF('2025'!$A:$A,$D36)=1),"Yes","-"))</f>
        <v/>
      </c>
      <c r="K36" s="100" t="str">
        <f ca="1">IF(AND(E36="-",F36="-",G36="-",H36="-",I36="-",J36="-"),"refer to handbook",IF(ISBLANK(D36),"",IF(ISNUMBER(SEARCH($C$38,INDEX('2025'!$A:$AF,MATCH('Course Map'!D36,'2025'!$A:$A,0),4))),"Yes","No")))</f>
        <v/>
      </c>
      <c r="L36" s="162"/>
      <c r="M36" s="191"/>
    </row>
    <row r="37" spans="1:13" ht="17.149999999999999" customHeight="1" x14ac:dyDescent="0.25">
      <c r="A37" s="186"/>
      <c r="B37" s="173"/>
      <c r="C37" s="399"/>
      <c r="D37" s="330"/>
      <c r="E37" s="239" t="str">
        <f ca="1">IF($D37="","",
   IFERROR(
      IF(AND($D$9&gt;=2019,$D$9&lt;=2022),
         INDEX('2019-2022'!$A:$AE,
               MATCH($D37,'2019-2022'!$A:$A,0),
               MATCH(E$19,'2019-2022'!$1:$1,0)),
         INDEX(INDIRECT("'"&amp;$D$9&amp;"'!A:AE"),
               MATCH($D37,INDIRECT("'"&amp;$D$9&amp;"'!A:A"),0),
               MATCH(E$19,INDIRECT("'"&amp;$D$9&amp;"'!1:1"),0))),
  "-"))</f>
        <v/>
      </c>
      <c r="F37" s="52" t="str">
        <f ca="1">IF($D37="","",
   IFERROR(
      IF(AND($D$9&gt;=2019,$D$9&lt;=2022),
         INDEX('2019-2022'!$A:$AE,
               MATCH($D37,'2019-2022'!$A:$A,0),
               MATCH(F$19,'2019-2022'!$1:$1,0)),
         INDEX(INDIRECT("'"&amp;$D$9&amp;"'!A:AE"),
               MATCH($D37,INDIRECT("'"&amp;$D$9&amp;"'!A:A"),0),
               MATCH(F$19,INDIRECT("'"&amp;$D$9&amp;"'!1:1"),0))),
  "-"))</f>
        <v/>
      </c>
      <c r="G37" s="52" t="str">
        <f ca="1">IF($D37="","",
   IFERROR(
      IF(AND($D$9&gt;=2019,$D$9&lt;=2022),
         INDEX('2019-2022'!$A:$AE,
               MATCH($D37,'2019-2022'!$A:$A,0),
               MATCH(G$19,'2019-2022'!$1:$1,0)),
         INDEX(INDIRECT("'"&amp;$D$9&amp;"'!A:AE"),
               MATCH($D37,INDIRECT("'"&amp;$D$9&amp;"'!A:A"),0),
               MATCH(G$19,INDIRECT("'"&amp;$D$9&amp;"'!1:1"),0))),
  "-"))</f>
        <v/>
      </c>
      <c r="H37" s="62" t="str">
        <f ca="1">IF($D37="","",
   IFERROR(
      IF(AND($D$9&gt;=2019,$D$9&lt;=2022),
         INDEX('2019-2022'!$A:$AE,
               MATCH($D37,'2019-2022'!$A:$A,0),
               MATCH(H$19,'2019-2022'!$1:$1,0)),
         INDEX(INDIRECT("'"&amp;$D$9&amp;"'!A:AE"),
               MATCH($D37,INDIRECT("'"&amp;$D$9&amp;"'!A:A"),0),
               MATCH(H$19,INDIRECT("'"&amp;$D$9&amp;"'!1:1"),0))),
  "-"))</f>
        <v/>
      </c>
      <c r="I37" s="62" t="str">
        <f ca="1">IF($D37="","",
   IFERROR(
      IF(AND($D$9&gt;=2019,$D$9&lt;=2022),
         INDEX('2019-2022'!$A:$AE,
               MATCH($D37,'2019-2022'!$A:$A,0),
               MATCH(I$19,'2019-2022'!$1:$1,0)),
         INDEX(INDIRECT("'"&amp;$D$9&amp;"'!A:AE"),
               MATCH($D37,INDIRECT("'"&amp;$D$9&amp;"'!A:A"),0),
               MATCH(I$19,INDIRECT("'"&amp;$D$9&amp;"'!1:1"),0))),
  "-"))</f>
        <v/>
      </c>
      <c r="J37" s="57" t="str">
        <f>IF(ISBLANK($D37),"",IF(AND($E37="-",$F37="-",$G37="-",$H37="-",$I37="-",IF(COUNTIF(D37,"AMU????"),0,1),IF(COUNTIF(D37,"FIT????"),0,1),IF(COUNTIF(D37,"MAT????"),0,1),IF(COUNTIF(D37,"MON????"),0,1),COUNTIF('2025'!$A:$A,$D37)=1),"Yes","-"))</f>
        <v/>
      </c>
      <c r="K37" s="98" t="str">
        <f ca="1">IF(AND(E37="-",F37="-",G37="-",H37="-",I37="-",J37="-"),"refer to handbook",IF(ISBLANK(D37),"",IF(ISNUMBER(SEARCH($C$38,INDEX('2025'!$A:$AF,MATCH('Course Map'!D37,'2025'!$A:$A,0),4))),"Yes","No")))</f>
        <v/>
      </c>
      <c r="L37" s="162"/>
      <c r="M37" s="191"/>
    </row>
    <row r="38" spans="1:13" ht="17.149999999999999" customHeight="1" x14ac:dyDescent="0.25">
      <c r="A38" s="186"/>
      <c r="B38" s="173"/>
      <c r="C38" s="389" t="str">
        <f>IF($D$10&lt;&gt;"Select Intake Semester here",IF($D$10="February Intake","Semester 1",IF($D$10="July Intake","Semester 2","Semester 2")),"Please select semester")</f>
        <v>Please select semester</v>
      </c>
      <c r="D38" s="334"/>
      <c r="E38" s="239" t="str">
        <f ca="1">IF($D38="","",
   IFERROR(
      IF(AND($D$9&gt;=2019,$D$9&lt;=2022),
         INDEX('2019-2022'!$A:$AE,
               MATCH($D38,'2019-2022'!$A:$A,0),
               MATCH(E$19,'2019-2022'!$1:$1,0)),
         INDEX(INDIRECT("'"&amp;$D$9&amp;"'!A:AE"),
               MATCH($D38,INDIRECT("'"&amp;$D$9&amp;"'!A:A"),0),
               MATCH(E$19,INDIRECT("'"&amp;$D$9&amp;"'!1:1"),0))),
  "-"))</f>
        <v/>
      </c>
      <c r="F38" s="52" t="str">
        <f ca="1">IF($D38="","",
   IFERROR(
      IF(AND($D$9&gt;=2019,$D$9&lt;=2022),
         INDEX('2019-2022'!$A:$AE,
               MATCH($D38,'2019-2022'!$A:$A,0),
               MATCH(F$19,'2019-2022'!$1:$1,0)),
         INDEX(INDIRECT("'"&amp;$D$9&amp;"'!A:AE"),
               MATCH($D38,INDIRECT("'"&amp;$D$9&amp;"'!A:A"),0),
               MATCH(F$19,INDIRECT("'"&amp;$D$9&amp;"'!1:1"),0))),
  "-"))</f>
        <v/>
      </c>
      <c r="G38" s="52" t="str">
        <f ca="1">IF($D38="","",
   IFERROR(
      IF(AND($D$9&gt;=2019,$D$9&lt;=2022),
         INDEX('2019-2022'!$A:$AE,
               MATCH($D38,'2019-2022'!$A:$A,0),
               MATCH(G$19,'2019-2022'!$1:$1,0)),
         INDEX(INDIRECT("'"&amp;$D$9&amp;"'!A:AE"),
               MATCH($D38,INDIRECT("'"&amp;$D$9&amp;"'!A:A"),0),
               MATCH(G$19,INDIRECT("'"&amp;$D$9&amp;"'!1:1"),0))),
  "-"))</f>
        <v/>
      </c>
      <c r="H38" s="62" t="str">
        <f ca="1">IF($D38="","",
   IFERROR(
      IF(AND($D$9&gt;=2019,$D$9&lt;=2022),
         INDEX('2019-2022'!$A:$AE,
               MATCH($D38,'2019-2022'!$A:$A,0),
               MATCH(H$19,'2019-2022'!$1:$1,0)),
         INDEX(INDIRECT("'"&amp;$D$9&amp;"'!A:AE"),
               MATCH($D38,INDIRECT("'"&amp;$D$9&amp;"'!A:A"),0),
               MATCH(H$19,INDIRECT("'"&amp;$D$9&amp;"'!1:1"),0))),
  "-"))</f>
        <v/>
      </c>
      <c r="I38" s="62" t="str">
        <f ca="1">IF($D38="","",
   IFERROR(
      IF(AND($D$9&gt;=2019,$D$9&lt;=2022),
         INDEX('2019-2022'!$A:$AE,
               MATCH($D38,'2019-2022'!$A:$A,0),
               MATCH(I$19,'2019-2022'!$1:$1,0)),
         INDEX(INDIRECT("'"&amp;$D$9&amp;"'!A:AE"),
               MATCH($D38,INDIRECT("'"&amp;$D$9&amp;"'!A:A"),0),
               MATCH(I$19,INDIRECT("'"&amp;$D$9&amp;"'!1:1"),0))),
  "-"))</f>
        <v/>
      </c>
      <c r="J38" s="57" t="str">
        <f>IF(ISBLANK($D38),"",IF(AND($E38="-",$F38="-",$G38="-",$H38="-",$I38="-",IF(COUNTIF(D38,"AMU????"),0,1),IF(COUNTIF(D38,"FIT????"),0,1),IF(COUNTIF(D38,"MAT????"),0,1),IF(COUNTIF(D38,"MON????"),0,1),COUNTIF('2025'!$A:$A,$D38)=1),"Yes","-"))</f>
        <v/>
      </c>
      <c r="K38" s="98" t="str">
        <f ca="1">IF(AND(E38="-",F38="-",G38="-",H38="-",I38="-",J38="-"),"refer to handbook",IF(ISBLANK(D38),"",IF(ISNUMBER(SEARCH($C$38,INDEX('2025'!$A:$AF,MATCH('Course Map'!D38,'2025'!$A:$A,0),4))),"Yes","No")))</f>
        <v/>
      </c>
      <c r="L38" s="162"/>
      <c r="M38" s="191"/>
    </row>
    <row r="39" spans="1:13" ht="17.149999999999999" customHeight="1" x14ac:dyDescent="0.25">
      <c r="A39" s="186"/>
      <c r="B39" s="173"/>
      <c r="C39" s="389"/>
      <c r="D39" s="332"/>
      <c r="E39" s="315" t="str">
        <f ca="1">IF($D39="","",
   IFERROR(
      IF(AND($D$9&gt;=2019,$D$9&lt;=2022),
         INDEX('2019-2022'!$A:$AE,
               MATCH($D39,'2019-2022'!$A:$A,0),
               MATCH(E$19,'2019-2022'!$1:$1,0)),
         INDEX(INDIRECT("'"&amp;$D$9&amp;"'!A:AE"),
               MATCH($D39,INDIRECT("'"&amp;$D$9&amp;"'!A:A"),0),
               MATCH(E$19,INDIRECT("'"&amp;$D$9&amp;"'!1:1"),0))),
  "-"))</f>
        <v/>
      </c>
      <c r="F39" s="55" t="str">
        <f ca="1">IF($D39="","",
   IFERROR(
      IF(AND($D$9&gt;=2019,$D$9&lt;=2022),
         INDEX('2019-2022'!$A:$AE,
               MATCH($D39,'2019-2022'!$A:$A,0),
               MATCH(F$19,'2019-2022'!$1:$1,0)),
         INDEX(INDIRECT("'"&amp;$D$9&amp;"'!A:AE"),
               MATCH($D39,INDIRECT("'"&amp;$D$9&amp;"'!A:A"),0),
               MATCH(F$19,INDIRECT("'"&amp;$D$9&amp;"'!1:1"),0))),
  "-"))</f>
        <v/>
      </c>
      <c r="G39" s="55" t="str">
        <f ca="1">IF($D39="","",
   IFERROR(
      IF(AND($D$9&gt;=2019,$D$9&lt;=2022),
         INDEX('2019-2022'!$A:$AE,
               MATCH($D39,'2019-2022'!$A:$A,0),
               MATCH(G$19,'2019-2022'!$1:$1,0)),
         INDEX(INDIRECT("'"&amp;$D$9&amp;"'!A:AE"),
               MATCH($D39,INDIRECT("'"&amp;$D$9&amp;"'!A:A"),0),
               MATCH(G$19,INDIRECT("'"&amp;$D$9&amp;"'!1:1"),0))),
  "-"))</f>
        <v/>
      </c>
      <c r="H39" s="65" t="str">
        <f ca="1">IF($D39="","",
   IFERROR(
      IF(AND($D$9&gt;=2019,$D$9&lt;=2022),
         INDEX('2019-2022'!$A:$AE,
               MATCH($D39,'2019-2022'!$A:$A,0),
               MATCH(H$19,'2019-2022'!$1:$1,0)),
         INDEX(INDIRECT("'"&amp;$D$9&amp;"'!A:AE"),
               MATCH($D39,INDIRECT("'"&amp;$D$9&amp;"'!A:A"),0),
               MATCH(H$19,INDIRECT("'"&amp;$D$9&amp;"'!1:1"),0))),
  "-"))</f>
        <v/>
      </c>
      <c r="I39" s="65" t="str">
        <f ca="1">IF($D39="","",
   IFERROR(
      IF(AND($D$9&gt;=2019,$D$9&lt;=2022),
         INDEX('2019-2022'!$A:$AE,
               MATCH($D39,'2019-2022'!$A:$A,0),
               MATCH(I$19,'2019-2022'!$1:$1,0)),
         INDEX(INDIRECT("'"&amp;$D$9&amp;"'!A:AE"),
               MATCH($D39,INDIRECT("'"&amp;$D$9&amp;"'!A:A"),0),
               MATCH(I$19,INDIRECT("'"&amp;$D$9&amp;"'!1:1"),0))),
  "-"))</f>
        <v/>
      </c>
      <c r="J39" s="60" t="str">
        <f>IF(ISBLANK($D39),"",IF(AND($E39="-",$F39="-",$G39="-",$H39="-",$I39="-",IF(COUNTIF(D39,"AMU????"),0,1),IF(COUNTIF(D39,"FIT????"),0,1),IF(COUNTIF(D39,"MAT????"),0,1),IF(COUNTIF(D39,"MON????"),0,1),COUNTIF('2025'!$A:$A,$D39)=1),"Yes","-"))</f>
        <v/>
      </c>
      <c r="K39" s="101" t="str">
        <f ca="1">IF(AND(E39="-",F39="-",G39="-",H39="-",I39="-",J39="-"),"refer to handbook",IF(ISBLANK(D39),"",IF(ISNUMBER(SEARCH($C$38,INDEX('2025'!$A:$AF,MATCH('Course Map'!D39,'2025'!$A:$A,0),4))),"Yes","No")))</f>
        <v/>
      </c>
      <c r="L39" s="162"/>
      <c r="M39" s="191"/>
    </row>
    <row r="40" spans="1:13" s="85" customFormat="1" ht="17.149999999999999" customHeight="1" x14ac:dyDescent="0.25">
      <c r="A40" s="186"/>
      <c r="B40" s="173"/>
      <c r="C40" s="412" t="str">
        <f>IF($D$10&lt;&gt;"Select Intake Semester here",IF($D$10="February Intake",$D$9+2,IF($D$10="July Intake",$D$9+3,$D$9+3)),"-")</f>
        <v>-</v>
      </c>
      <c r="D40" s="335"/>
      <c r="E40" s="238" t="str">
        <f ca="1">IF($D40="","",
   IFERROR(
      IF(AND($D$9&gt;=2019,$D$9&lt;=2022),
         INDEX('2019-2022'!$A:$AE,
               MATCH($D40,'2019-2022'!$A:$A,0),
               MATCH(E$19,'2019-2022'!$1:$1,0)),
         INDEX(INDIRECT("'"&amp;$D$9&amp;"'!A:AE"),
               MATCH($D40,INDIRECT("'"&amp;$D$9&amp;"'!A:A"),0),
               MATCH(E$19,INDIRECT("'"&amp;$D$9&amp;"'!1:1"),0))),
  "-"))</f>
        <v/>
      </c>
      <c r="F40" s="86" t="str">
        <f ca="1">IF($D40="","",
   IFERROR(
      IF(AND($D$9&gt;=2019,$D$9&lt;=2022),
         INDEX('2019-2022'!$A:$AE,
               MATCH($D40,'2019-2022'!$A:$A,0),
               MATCH(F$19,'2019-2022'!$1:$1,0)),
         INDEX(INDIRECT("'"&amp;$D$9&amp;"'!A:AE"),
               MATCH($D40,INDIRECT("'"&amp;$D$9&amp;"'!A:A"),0),
               MATCH(F$19,INDIRECT("'"&amp;$D$9&amp;"'!1:1"),0))),
  "-"))</f>
        <v/>
      </c>
      <c r="G40" s="86" t="str">
        <f ca="1">IF($D40="","",
   IFERROR(
      IF(AND($D$9&gt;=2019,$D$9&lt;=2022),
         INDEX('2019-2022'!$A:$AE,
               MATCH($D40,'2019-2022'!$A:$A,0),
               MATCH(G$19,'2019-2022'!$1:$1,0)),
         INDEX(INDIRECT("'"&amp;$D$9&amp;"'!A:AE"),
               MATCH($D40,INDIRECT("'"&amp;$D$9&amp;"'!A:A"),0),
               MATCH(G$19,INDIRECT("'"&amp;$D$9&amp;"'!1:1"),0))),
  "-"))</f>
        <v/>
      </c>
      <c r="H40" s="87" t="str">
        <f ca="1">IF($D40="","",
   IFERROR(
      IF(AND($D$9&gt;=2019,$D$9&lt;=2022),
         INDEX('2019-2022'!$A:$AE,
               MATCH($D40,'2019-2022'!$A:$A,0),
               MATCH(H$19,'2019-2022'!$1:$1,0)),
         INDEX(INDIRECT("'"&amp;$D$9&amp;"'!A:AE"),
               MATCH($D40,INDIRECT("'"&amp;$D$9&amp;"'!A:A"),0),
               MATCH(H$19,INDIRECT("'"&amp;$D$9&amp;"'!1:1"),0))),
  "-"))</f>
        <v/>
      </c>
      <c r="I40" s="87" t="str">
        <f ca="1">IF($D40="","",
   IFERROR(
      IF(AND($D$9&gt;=2019,$D$9&lt;=2022),
         INDEX('2019-2022'!$A:$AE,
               MATCH($D40,'2019-2022'!$A:$A,0),
               MATCH(I$19,'2019-2022'!$1:$1,0)),
         INDEX(INDIRECT("'"&amp;$D$9&amp;"'!A:AE"),
               MATCH($D40,INDIRECT("'"&amp;$D$9&amp;"'!A:A"),0),
               MATCH(I$19,INDIRECT("'"&amp;$D$9&amp;"'!1:1"),0))),
  "-"))</f>
        <v/>
      </c>
      <c r="J40" s="88" t="str">
        <f>IF(ISBLANK($D40),"",IF(AND($E40="-",$F40="-",$G40="-",$H40="-",$I40="-",IF(COUNTIF(D40,"AMU????"),0,1),IF(COUNTIF(D40,"FIT????"),0,1),IF(COUNTIF(D40,"MAT????"),0,1),IF(COUNTIF(D40,"MON????"),0,1),COUNTIF('2025'!$A:$A,$D40)=1),"Yes","-"))</f>
        <v/>
      </c>
      <c r="K40" s="117" t="str">
        <f ca="1">IF(AND(E40="-",F40="-",G40="-",H40="-",I40="-",J40="-"),"refer to handbook",IF(ISBLANK(D40),"",IF(ISNUMBER(SEARCH($C$42,INDEX('2025'!$A:$AF,MATCH('Course Map'!D40,'2025'!$A:$A,0),4))),"Yes","No")))</f>
        <v/>
      </c>
      <c r="L40" s="162"/>
      <c r="M40" s="191"/>
    </row>
    <row r="41" spans="1:13" s="85" customFormat="1" ht="17.149999999999999" customHeight="1" x14ac:dyDescent="0.25">
      <c r="A41" s="186"/>
      <c r="B41" s="173"/>
      <c r="C41" s="413"/>
      <c r="D41" s="332"/>
      <c r="E41" s="239" t="str">
        <f ca="1">IF($D41="","",
   IFERROR(
      IF(AND($D$9&gt;=2019,$D$9&lt;=2022),
         INDEX('2019-2022'!$A:$AE,
               MATCH($D41,'2019-2022'!$A:$A,0),
               MATCH(E$19,'2019-2022'!$1:$1,0)),
         INDEX(INDIRECT("'"&amp;$D$9&amp;"'!A:AE"),
               MATCH($D41,INDIRECT("'"&amp;$D$9&amp;"'!A:A"),0),
               MATCH(E$19,INDIRECT("'"&amp;$D$9&amp;"'!1:1"),0))),
  "-"))</f>
        <v/>
      </c>
      <c r="F41" s="52" t="str">
        <f ca="1">IF($D41="","",
   IFERROR(
      IF(AND($D$9&gt;=2019,$D$9&lt;=2022),
         INDEX('2019-2022'!$A:$AE,
               MATCH($D41,'2019-2022'!$A:$A,0),
               MATCH(F$19,'2019-2022'!$1:$1,0)),
         INDEX(INDIRECT("'"&amp;$D$9&amp;"'!A:AE"),
               MATCH($D41,INDIRECT("'"&amp;$D$9&amp;"'!A:A"),0),
               MATCH(F$19,INDIRECT("'"&amp;$D$9&amp;"'!1:1"),0))),
  "-"))</f>
        <v/>
      </c>
      <c r="G41" s="52" t="str">
        <f ca="1">IF($D41="","",
   IFERROR(
      IF(AND($D$9&gt;=2019,$D$9&lt;=2022),
         INDEX('2019-2022'!$A:$AE,
               MATCH($D41,'2019-2022'!$A:$A,0),
               MATCH(G$19,'2019-2022'!$1:$1,0)),
         INDEX(INDIRECT("'"&amp;$D$9&amp;"'!A:AE"),
               MATCH($D41,INDIRECT("'"&amp;$D$9&amp;"'!A:A"),0),
               MATCH(G$19,INDIRECT("'"&amp;$D$9&amp;"'!1:1"),0))),
  "-"))</f>
        <v/>
      </c>
      <c r="H41" s="62" t="str">
        <f ca="1">IF($D41="","",
   IFERROR(
      IF(AND($D$9&gt;=2019,$D$9&lt;=2022),
         INDEX('2019-2022'!$A:$AE,
               MATCH($D41,'2019-2022'!$A:$A,0),
               MATCH(H$19,'2019-2022'!$1:$1,0)),
         INDEX(INDIRECT("'"&amp;$D$9&amp;"'!A:AE"),
               MATCH($D41,INDIRECT("'"&amp;$D$9&amp;"'!A:A"),0),
               MATCH(H$19,INDIRECT("'"&amp;$D$9&amp;"'!1:1"),0))),
  "-"))</f>
        <v/>
      </c>
      <c r="I41" s="62" t="str">
        <f ca="1">IF($D41="","",
   IFERROR(
      IF(AND($D$9&gt;=2019,$D$9&lt;=2022),
         INDEX('2019-2022'!$A:$AE,
               MATCH($D41,'2019-2022'!$A:$A,0),
               MATCH(I$19,'2019-2022'!$1:$1,0)),
         INDEX(INDIRECT("'"&amp;$D$9&amp;"'!A:AE"),
               MATCH($D41,INDIRECT("'"&amp;$D$9&amp;"'!A:A"),0),
               MATCH(I$19,INDIRECT("'"&amp;$D$9&amp;"'!1:1"),0))),
  "-"))</f>
        <v/>
      </c>
      <c r="J41" s="57" t="str">
        <f>IF(ISBLANK($D41),"",IF(AND($E41="-",$F41="-",$G41="-",$H41="-",$I41="-",IF(COUNTIF(D41,"AMU????"),0,1),IF(COUNTIF(D41,"FIT????"),0,1),IF(COUNTIF(D41,"MAT????"),0,1),IF(COUNTIF(D41,"MON????"),0,1),COUNTIF('2025'!$A:$A,$D41)=1),"Yes","-"))</f>
        <v/>
      </c>
      <c r="K41" s="118" t="str">
        <f ca="1">IF(AND(E41="-",F41="-",G41="-",H41="-",I41="-",J41="-"),"refer to handbook",IF(ISBLANK(D41),"",IF(ISNUMBER(SEARCH($C$42,INDEX('2025'!$A:$AF,MATCH('Course Map'!D41,'2025'!$A:$A,0),4))),"Yes","No")))</f>
        <v/>
      </c>
      <c r="L41" s="162"/>
      <c r="M41" s="191"/>
    </row>
    <row r="42" spans="1:13" s="85" customFormat="1" ht="17.149999999999999" customHeight="1" x14ac:dyDescent="0.25">
      <c r="A42" s="186"/>
      <c r="B42" s="173"/>
      <c r="C42" s="414" t="str">
        <f>IF($D$10&lt;&gt;"Select Intake Semester here",IF($D$10="February Intake","Semester 2",IF($D$10="July Intake","Semester 1","Semester 1")),"Please select semester")</f>
        <v>Please select semester</v>
      </c>
      <c r="D42" s="332"/>
      <c r="E42" s="239" t="str">
        <f ca="1">IF($D42="","",
   IFERROR(
      IF(AND($D$9&gt;=2019,$D$9&lt;=2022),
         INDEX('2019-2022'!$A:$AE,
               MATCH($D42,'2019-2022'!$A:$A,0),
               MATCH(E$19,'2019-2022'!$1:$1,0)),
         INDEX(INDIRECT("'"&amp;$D$9&amp;"'!A:AE"),
               MATCH($D42,INDIRECT("'"&amp;$D$9&amp;"'!A:A"),0),
               MATCH(E$19,INDIRECT("'"&amp;$D$9&amp;"'!1:1"),0))),
  "-"))</f>
        <v/>
      </c>
      <c r="F42" s="52" t="str">
        <f ca="1">IF($D42="","",
   IFERROR(
      IF(AND($D$9&gt;=2019,$D$9&lt;=2022),
         INDEX('2019-2022'!$A:$AE,
               MATCH($D42,'2019-2022'!$A:$A,0),
               MATCH(F$19,'2019-2022'!$1:$1,0)),
         INDEX(INDIRECT("'"&amp;$D$9&amp;"'!A:AE"),
               MATCH($D42,INDIRECT("'"&amp;$D$9&amp;"'!A:A"),0),
               MATCH(F$19,INDIRECT("'"&amp;$D$9&amp;"'!1:1"),0))),
  "-"))</f>
        <v/>
      </c>
      <c r="G42" s="52" t="str">
        <f ca="1">IF($D42="","",
   IFERROR(
      IF(AND($D$9&gt;=2019,$D$9&lt;=2022),
         INDEX('2019-2022'!$A:$AE,
               MATCH($D42,'2019-2022'!$A:$A,0),
               MATCH(G$19,'2019-2022'!$1:$1,0)),
         INDEX(INDIRECT("'"&amp;$D$9&amp;"'!A:AE"),
               MATCH($D42,INDIRECT("'"&amp;$D$9&amp;"'!A:A"),0),
               MATCH(G$19,INDIRECT("'"&amp;$D$9&amp;"'!1:1"),0))),
  "-"))</f>
        <v/>
      </c>
      <c r="H42" s="62" t="str">
        <f ca="1">IF($D42="","",
   IFERROR(
      IF(AND($D$9&gt;=2019,$D$9&lt;=2022),
         INDEX('2019-2022'!$A:$AE,
               MATCH($D42,'2019-2022'!$A:$A,0),
               MATCH(H$19,'2019-2022'!$1:$1,0)),
         INDEX(INDIRECT("'"&amp;$D$9&amp;"'!A:AE"),
               MATCH($D42,INDIRECT("'"&amp;$D$9&amp;"'!A:A"),0),
               MATCH(H$19,INDIRECT("'"&amp;$D$9&amp;"'!1:1"),0))),
  "-"))</f>
        <v/>
      </c>
      <c r="I42" s="62" t="str">
        <f ca="1">IF($D42="","",
   IFERROR(
      IF(AND($D$9&gt;=2019,$D$9&lt;=2022),
         INDEX('2019-2022'!$A:$AE,
               MATCH($D42,'2019-2022'!$A:$A,0),
               MATCH(I$19,'2019-2022'!$1:$1,0)),
         INDEX(INDIRECT("'"&amp;$D$9&amp;"'!A:AE"),
               MATCH($D42,INDIRECT("'"&amp;$D$9&amp;"'!A:A"),0),
               MATCH(I$19,INDIRECT("'"&amp;$D$9&amp;"'!1:1"),0))),
  "-"))</f>
        <v/>
      </c>
      <c r="J42" s="57" t="str">
        <f>IF(ISBLANK($D42),"",IF(AND($E42="-",$F42="-",$G42="-",$H42="-",$I42="-",IF(COUNTIF(D42,"AMU????"),0,1),IF(COUNTIF(D42,"FIT????"),0,1),IF(COUNTIF(D42,"MAT????"),0,1),IF(COUNTIF(D42,"MON????"),0,1),COUNTIF('2025'!$A:$A,$D42)=1),"Yes","-"))</f>
        <v/>
      </c>
      <c r="K42" s="118" t="str">
        <f ca="1">IF(AND(E42="-",F42="-",G42="-",H42="-",I42="-",J42="-"),"refer to handbook",IF(ISBLANK(D42),"",IF(ISNUMBER(SEARCH($C$42,INDEX('2025'!$A:$AF,MATCH('Course Map'!D42,'2025'!$A:$A,0),4))),"Yes","No")))</f>
        <v/>
      </c>
      <c r="L42" s="162"/>
      <c r="M42" s="191"/>
    </row>
    <row r="43" spans="1:13" s="85" customFormat="1" ht="17.149999999999999" customHeight="1" x14ac:dyDescent="0.25">
      <c r="A43" s="186"/>
      <c r="B43" s="173"/>
      <c r="C43" s="415"/>
      <c r="D43" s="368"/>
      <c r="E43" s="240" t="str">
        <f ca="1">IF($D43="","",
   IFERROR(
      IF(AND($D$9&gt;=2019,$D$9&lt;=2022),
         INDEX('2019-2022'!$A:$AE,
               MATCH($D43,'2019-2022'!$A:$A,0),
               MATCH(E$19,'2019-2022'!$1:$1,0)),
         INDEX(INDIRECT("'"&amp;$D$9&amp;"'!A:AE"),
               MATCH($D43,INDIRECT("'"&amp;$D$9&amp;"'!A:A"),0),
               MATCH(E$19,INDIRECT("'"&amp;$D$9&amp;"'!1:1"),0))),
  "-"))</f>
        <v/>
      </c>
      <c r="F43" s="89" t="str">
        <f ca="1">IF($D43="","",
   IFERROR(
      IF(AND($D$9&gt;=2019,$D$9&lt;=2022),
         INDEX('2019-2022'!$A:$AE,
               MATCH($D43,'2019-2022'!$A:$A,0),
               MATCH(F$19,'2019-2022'!$1:$1,0)),
         INDEX(INDIRECT("'"&amp;$D$9&amp;"'!A:AE"),
               MATCH($D43,INDIRECT("'"&amp;$D$9&amp;"'!A:A"),0),
               MATCH(F$19,INDIRECT("'"&amp;$D$9&amp;"'!1:1"),0))),
  "-"))</f>
        <v/>
      </c>
      <c r="G43" s="89" t="str">
        <f ca="1">IF($D43="","",
   IFERROR(
      IF(AND($D$9&gt;=2019,$D$9&lt;=2022),
         INDEX('2019-2022'!$A:$AE,
               MATCH($D43,'2019-2022'!$A:$A,0),
               MATCH(G$19,'2019-2022'!$1:$1,0)),
         INDEX(INDIRECT("'"&amp;$D$9&amp;"'!A:AE"),
               MATCH($D43,INDIRECT("'"&amp;$D$9&amp;"'!A:A"),0),
               MATCH(G$19,INDIRECT("'"&amp;$D$9&amp;"'!1:1"),0))),
  "-"))</f>
        <v/>
      </c>
      <c r="H43" s="90" t="str">
        <f ca="1">IF($D43="","",
   IFERROR(
      IF(AND($D$9&gt;=2019,$D$9&lt;=2022),
         INDEX('2019-2022'!$A:$AE,
               MATCH($D43,'2019-2022'!$A:$A,0),
               MATCH(H$19,'2019-2022'!$1:$1,0)),
         INDEX(INDIRECT("'"&amp;$D$9&amp;"'!A:AE"),
               MATCH($D43,INDIRECT("'"&amp;$D$9&amp;"'!A:A"),0),
               MATCH(H$19,INDIRECT("'"&amp;$D$9&amp;"'!1:1"),0))),
  "-"))</f>
        <v/>
      </c>
      <c r="I43" s="90" t="str">
        <f ca="1">IF($D43="","",
   IFERROR(
      IF(AND($D$9&gt;=2019,$D$9&lt;=2022),
         INDEX('2019-2022'!$A:$AE,
               MATCH($D43,'2019-2022'!$A:$A,0),
               MATCH(I$19,'2019-2022'!$1:$1,0)),
         INDEX(INDIRECT("'"&amp;$D$9&amp;"'!A:AE"),
               MATCH($D43,INDIRECT("'"&amp;$D$9&amp;"'!A:A"),0),
               MATCH(I$19,INDIRECT("'"&amp;$D$9&amp;"'!1:1"),0))),
  "-"))</f>
        <v/>
      </c>
      <c r="J43" s="91" t="str">
        <f>IF(ISBLANK($D43),"",IF(AND($E43="-",$F43="-",$G43="-",$H43="-",$I43="-",IF(COUNTIF(D43,"AMU????"),0,1),IF(COUNTIF(D43,"FIT????"),0,1),IF(COUNTIF(D43,"MAT????"),0,1),IF(COUNTIF(D43,"MON????"),0,1),COUNTIF('2025'!$A:$A,$D43)=1),"Yes","-"))</f>
        <v/>
      </c>
      <c r="K43" s="119" t="str">
        <f ca="1">IF(AND(E43="-",F43="-",G43="-",H43="-",I43="-",J43="-"),"refer to handbook",IF(ISBLANK(D43),"",IF(ISNUMBER(SEARCH($C$42,INDEX('2025'!$A:$AF,MATCH('Course Map'!D43,'2025'!$A:$A,0),4))),"Yes","No")))</f>
        <v/>
      </c>
      <c r="L43" s="162"/>
      <c r="M43" s="191"/>
    </row>
    <row r="44" spans="1:13" s="85" customFormat="1" ht="17.149999999999999" customHeight="1" x14ac:dyDescent="0.25">
      <c r="A44" s="186"/>
      <c r="B44" s="173"/>
      <c r="C44" s="398" t="str">
        <f>IF($D$10&lt;&gt;"Select Intake Semester here",IF($D$10="February Intake",$D$9+3,IF($D$10="July Intake",$D$9+3,$D$9+3)),"-")</f>
        <v>-</v>
      </c>
      <c r="D44" s="333"/>
      <c r="E44" s="314" t="str">
        <f ca="1">IF($D44="","",
   IFERROR(
      IF(AND($D$9&gt;=2019,$D$9&lt;=2022),
         INDEX('2019-2022'!$A:$AE,
               MATCH($D44,'2019-2022'!$A:$A,0),
               MATCH(E$19,'2019-2022'!$1:$1,0)),
         INDEX(INDIRECT("'"&amp;$D$9&amp;"'!A:AE"),
               MATCH($D44,INDIRECT("'"&amp;$D$9&amp;"'!A:A"),0),
               MATCH(E$19,INDIRECT("'"&amp;$D$9&amp;"'!1:1"),0))),
  "-"))</f>
        <v/>
      </c>
      <c r="F44" s="54" t="str">
        <f ca="1">IF($D44="","",
   IFERROR(
      IF(AND($D$9&gt;=2019,$D$9&lt;=2022),
         INDEX('2019-2022'!$A:$AE,
               MATCH($D44,'2019-2022'!$A:$A,0),
               MATCH(F$19,'2019-2022'!$1:$1,0)),
         INDEX(INDIRECT("'"&amp;$D$9&amp;"'!A:AE"),
               MATCH($D44,INDIRECT("'"&amp;$D$9&amp;"'!A:A"),0),
               MATCH(F$19,INDIRECT("'"&amp;$D$9&amp;"'!1:1"),0))),
  "-"))</f>
        <v/>
      </c>
      <c r="G44" s="54" t="str">
        <f ca="1">IF($D44="","",
   IFERROR(
      IF(AND($D$9&gt;=2019,$D$9&lt;=2022),
         INDEX('2019-2022'!$A:$AE,
               MATCH($D44,'2019-2022'!$A:$A,0),
               MATCH(G$19,'2019-2022'!$1:$1,0)),
         INDEX(INDIRECT("'"&amp;$D$9&amp;"'!A:AE"),
               MATCH($D44,INDIRECT("'"&amp;$D$9&amp;"'!A:A"),0),
               MATCH(G$19,INDIRECT("'"&amp;$D$9&amp;"'!1:1"),0))),
  "-"))</f>
        <v/>
      </c>
      <c r="H44" s="64" t="str">
        <f ca="1">IF($D44="","",
   IFERROR(
      IF(AND($D$9&gt;=2019,$D$9&lt;=2022),
         INDEX('2019-2022'!$A:$AE,
               MATCH($D44,'2019-2022'!$A:$A,0),
               MATCH(H$19,'2019-2022'!$1:$1,0)),
         INDEX(INDIRECT("'"&amp;$D$9&amp;"'!A:AE"),
               MATCH($D44,INDIRECT("'"&amp;$D$9&amp;"'!A:A"),0),
               MATCH(H$19,INDIRECT("'"&amp;$D$9&amp;"'!1:1"),0))),
  "-"))</f>
        <v/>
      </c>
      <c r="I44" s="64" t="str">
        <f ca="1">IF($D44="","",
   IFERROR(
      IF(AND($D$9&gt;=2019,$D$9&lt;=2022),
         INDEX('2019-2022'!$A:$AE,
               MATCH($D44,'2019-2022'!$A:$A,0),
               MATCH(I$19,'2019-2022'!$1:$1,0)),
         INDEX(INDIRECT("'"&amp;$D$9&amp;"'!A:AE"),
               MATCH($D44,INDIRECT("'"&amp;$D$9&amp;"'!A:A"),0),
               MATCH(I$19,INDIRECT("'"&amp;$D$9&amp;"'!1:1"),0))),
  "-"))</f>
        <v/>
      </c>
      <c r="J44" s="59" t="str">
        <f>IF(ISBLANK($D44),"",IF(AND($E44="-",$F44="-",$G44="-",$H44="-",$I44="-",IF(COUNTIF(D44,"AMU????"),0,1),IF(COUNTIF(D44,"FIT????"),0,1),IF(COUNTIF(D44,"MAT????"),0,1),IF(COUNTIF(D44,"MON????"),0,1),COUNTIF('2025'!$A:$A,$D44)=1),"Yes","-"))</f>
        <v/>
      </c>
      <c r="K44" s="100" t="str">
        <f ca="1">IF(AND(E44="-",F44="-",G44="-",H44="-",I44="-",J44="-"),"refer to handbook",IF(ISBLANK(D44),"",IF(ISNUMBER(SEARCH($C$46,INDEX('2025'!$A:$AF,MATCH('Course Map'!D44,'2025'!$A:$A,0),4))),"Yes","No")))</f>
        <v/>
      </c>
      <c r="L44" s="162"/>
      <c r="M44" s="191"/>
    </row>
    <row r="45" spans="1:13" s="85" customFormat="1" ht="17.149999999999999" customHeight="1" x14ac:dyDescent="0.25">
      <c r="A45" s="186"/>
      <c r="B45" s="173"/>
      <c r="C45" s="399"/>
      <c r="D45" s="330"/>
      <c r="E45" s="239" t="str">
        <f ca="1">IF($D45="","",
   IFERROR(
      IF(AND($D$9&gt;=2019,$D$9&lt;=2022),
         INDEX('2019-2022'!$A:$AE,
               MATCH($D45,'2019-2022'!$A:$A,0),
               MATCH(E$19,'2019-2022'!$1:$1,0)),
         INDEX(INDIRECT("'"&amp;$D$9&amp;"'!A:AE"),
               MATCH($D45,INDIRECT("'"&amp;$D$9&amp;"'!A:A"),0),
               MATCH(E$19,INDIRECT("'"&amp;$D$9&amp;"'!1:1"),0))),
  "-"))</f>
        <v/>
      </c>
      <c r="F45" s="52" t="str">
        <f ca="1">IF($D45="","",
   IFERROR(
      IF(AND($D$9&gt;=2019,$D$9&lt;=2022),
         INDEX('2019-2022'!$A:$AE,
               MATCH($D45,'2019-2022'!$A:$A,0),
               MATCH(F$19,'2019-2022'!$1:$1,0)),
         INDEX(INDIRECT("'"&amp;$D$9&amp;"'!A:AE"),
               MATCH($D45,INDIRECT("'"&amp;$D$9&amp;"'!A:A"),0),
               MATCH(F$19,INDIRECT("'"&amp;$D$9&amp;"'!1:1"),0))),
  "-"))</f>
        <v/>
      </c>
      <c r="G45" s="52" t="str">
        <f ca="1">IF($D45="","",
   IFERROR(
      IF(AND($D$9&gt;=2019,$D$9&lt;=2022),
         INDEX('2019-2022'!$A:$AE,
               MATCH($D45,'2019-2022'!$A:$A,0),
               MATCH(G$19,'2019-2022'!$1:$1,0)),
         INDEX(INDIRECT("'"&amp;$D$9&amp;"'!A:AE"),
               MATCH($D45,INDIRECT("'"&amp;$D$9&amp;"'!A:A"),0),
               MATCH(G$19,INDIRECT("'"&amp;$D$9&amp;"'!1:1"),0))),
  "-"))</f>
        <v/>
      </c>
      <c r="H45" s="62" t="str">
        <f ca="1">IF($D45="","",
   IFERROR(
      IF(AND($D$9&gt;=2019,$D$9&lt;=2022),
         INDEX('2019-2022'!$A:$AE,
               MATCH($D45,'2019-2022'!$A:$A,0),
               MATCH(H$19,'2019-2022'!$1:$1,0)),
         INDEX(INDIRECT("'"&amp;$D$9&amp;"'!A:AE"),
               MATCH($D45,INDIRECT("'"&amp;$D$9&amp;"'!A:A"),0),
               MATCH(H$19,INDIRECT("'"&amp;$D$9&amp;"'!1:1"),0))),
  "-"))</f>
        <v/>
      </c>
      <c r="I45" s="62" t="str">
        <f ca="1">IF($D45="","",
   IFERROR(
      IF(AND($D$9&gt;=2019,$D$9&lt;=2022),
         INDEX('2019-2022'!$A:$AE,
               MATCH($D45,'2019-2022'!$A:$A,0),
               MATCH(I$19,'2019-2022'!$1:$1,0)),
         INDEX(INDIRECT("'"&amp;$D$9&amp;"'!A:AE"),
               MATCH($D45,INDIRECT("'"&amp;$D$9&amp;"'!A:A"),0),
               MATCH(I$19,INDIRECT("'"&amp;$D$9&amp;"'!1:1"),0))),
  "-"))</f>
        <v/>
      </c>
      <c r="J45" s="57" t="str">
        <f>IF(ISBLANK($D45),"",IF(AND($E45="-",$F45="-",$G45="-",$H45="-",$I45="-",IF(COUNTIF(D45,"AMU????"),0,1),IF(COUNTIF(D45,"FIT????"),0,1),IF(COUNTIF(D45,"MAT????"),0,1),IF(COUNTIF(D45,"MON????"),0,1),COUNTIF('2025'!$A:$A,$D45)=1),"Yes","-"))</f>
        <v/>
      </c>
      <c r="K45" s="98" t="str">
        <f ca="1">IF(AND(E45="-",F45="-",G45="-",H45="-",I45="-",J45="-"),"refer to handbook",IF(ISBLANK(D45),"",IF(ISNUMBER(SEARCH($C$46,INDEX('2025'!$A:$AF,MATCH('Course Map'!D45,'2025'!$A:$A,0),4))),"Yes","No")))</f>
        <v/>
      </c>
      <c r="L45" s="162"/>
      <c r="M45" s="191"/>
    </row>
    <row r="46" spans="1:13" s="85" customFormat="1" ht="17.149999999999999" customHeight="1" x14ac:dyDescent="0.25">
      <c r="A46" s="186"/>
      <c r="B46" s="173"/>
      <c r="C46" s="389" t="str">
        <f>IF($D$10&lt;&gt;"Select Intake Semester here",IF($D$10="February Intake","Semester 1",IF($D$10="July Intake","Semester 2","Semester 2")),"Please select semester")</f>
        <v>Please select semester</v>
      </c>
      <c r="D46" s="330"/>
      <c r="E46" s="239" t="str">
        <f ca="1">IF($D46="","",
   IFERROR(
      IF(AND($D$9&gt;=2019,$D$9&lt;=2022),
         INDEX('2019-2022'!$A:$AE,
               MATCH($D46,'2019-2022'!$A:$A,0),
               MATCH(E$19,'2019-2022'!$1:$1,0)),
         INDEX(INDIRECT("'"&amp;$D$9&amp;"'!A:AE"),
               MATCH($D46,INDIRECT("'"&amp;$D$9&amp;"'!A:A"),0),
               MATCH(E$19,INDIRECT("'"&amp;$D$9&amp;"'!1:1"),0))),
  "-"))</f>
        <v/>
      </c>
      <c r="F46" s="52" t="str">
        <f ca="1">IF($D46="","",
   IFERROR(
      IF(AND($D$9&gt;=2019,$D$9&lt;=2022),
         INDEX('2019-2022'!$A:$AE,
               MATCH($D46,'2019-2022'!$A:$A,0),
               MATCH(F$19,'2019-2022'!$1:$1,0)),
         INDEX(INDIRECT("'"&amp;$D$9&amp;"'!A:AE"),
               MATCH($D46,INDIRECT("'"&amp;$D$9&amp;"'!A:A"),0),
               MATCH(F$19,INDIRECT("'"&amp;$D$9&amp;"'!1:1"),0))),
  "-"))</f>
        <v/>
      </c>
      <c r="G46" s="52" t="str">
        <f ca="1">IF($D46="","",
   IFERROR(
      IF(AND($D$9&gt;=2019,$D$9&lt;=2022),
         INDEX('2019-2022'!$A:$AE,
               MATCH($D46,'2019-2022'!$A:$A,0),
               MATCH(G$19,'2019-2022'!$1:$1,0)),
         INDEX(INDIRECT("'"&amp;$D$9&amp;"'!A:AE"),
               MATCH($D46,INDIRECT("'"&amp;$D$9&amp;"'!A:A"),0),
               MATCH(G$19,INDIRECT("'"&amp;$D$9&amp;"'!1:1"),0))),
  "-"))</f>
        <v/>
      </c>
      <c r="H46" s="62" t="str">
        <f ca="1">IF($D46="","",
   IFERROR(
      IF(AND($D$9&gt;=2019,$D$9&lt;=2022),
         INDEX('2019-2022'!$A:$AE,
               MATCH($D46,'2019-2022'!$A:$A,0),
               MATCH(H$19,'2019-2022'!$1:$1,0)),
         INDEX(INDIRECT("'"&amp;$D$9&amp;"'!A:AE"),
               MATCH($D46,INDIRECT("'"&amp;$D$9&amp;"'!A:A"),0),
               MATCH(H$19,INDIRECT("'"&amp;$D$9&amp;"'!1:1"),0))),
  "-"))</f>
        <v/>
      </c>
      <c r="I46" s="62" t="str">
        <f ca="1">IF($D46="","",
   IFERROR(
      IF(AND($D$9&gt;=2019,$D$9&lt;=2022),
         INDEX('2019-2022'!$A:$AE,
               MATCH($D46,'2019-2022'!$A:$A,0),
               MATCH(I$19,'2019-2022'!$1:$1,0)),
         INDEX(INDIRECT("'"&amp;$D$9&amp;"'!A:AE"),
               MATCH($D46,INDIRECT("'"&amp;$D$9&amp;"'!A:A"),0),
               MATCH(I$19,INDIRECT("'"&amp;$D$9&amp;"'!1:1"),0))),
  "-"))</f>
        <v/>
      </c>
      <c r="J46" s="57" t="str">
        <f>IF(ISBLANK($D46),"",IF(AND($E46="-",$F46="-",$G46="-",$H46="-",$I46="-",IF(COUNTIF(D46,"AMU????"),0,1),IF(COUNTIF(D46,"FIT????"),0,1),IF(COUNTIF(D46,"MAT????"),0,1),IF(COUNTIF(D46,"MON????"),0,1),COUNTIF('2025'!$A:$A,$D46)=1),"Yes","-"))</f>
        <v/>
      </c>
      <c r="K46" s="98" t="str">
        <f ca="1">IF(AND(E46="-",F46="-",G46="-",H46="-",I46="-",J46="-"),"refer to handbook",IF(ISBLANK(D46),"",IF(ISNUMBER(SEARCH($C$46,INDEX('2025'!$A:$AF,MATCH('Course Map'!D46,'2025'!$A:$A,0),4))),"Yes","No")))</f>
        <v/>
      </c>
      <c r="L46" s="162"/>
      <c r="M46" s="191"/>
    </row>
    <row r="47" spans="1:13" s="85" customFormat="1" ht="17.149999999999999" customHeight="1" x14ac:dyDescent="0.25">
      <c r="A47" s="186"/>
      <c r="B47" s="173"/>
      <c r="C47" s="416"/>
      <c r="D47" s="332"/>
      <c r="E47" s="315" t="str">
        <f ca="1">IF($D47="","",
   IFERROR(
      IF(AND($D$9&gt;=2019,$D$9&lt;=2022),
         INDEX('2019-2022'!$A:$AE,
               MATCH($D47,'2019-2022'!$A:$A,0),
               MATCH(E$19,'2019-2022'!$1:$1,0)),
         INDEX(INDIRECT("'"&amp;$D$9&amp;"'!A:AE"),
               MATCH($D47,INDIRECT("'"&amp;$D$9&amp;"'!A:A"),0),
               MATCH(E$19,INDIRECT("'"&amp;$D$9&amp;"'!1:1"),0))),
  "-"))</f>
        <v/>
      </c>
      <c r="F47" s="55" t="str">
        <f ca="1">IF($D47="","",
   IFERROR(
      IF(AND($D$9&gt;=2019,$D$9&lt;=2022),
         INDEX('2019-2022'!$A:$AE,
               MATCH($D47,'2019-2022'!$A:$A,0),
               MATCH(F$19,'2019-2022'!$1:$1,0)),
         INDEX(INDIRECT("'"&amp;$D$9&amp;"'!A:AE"),
               MATCH($D47,INDIRECT("'"&amp;$D$9&amp;"'!A:A"),0),
               MATCH(F$19,INDIRECT("'"&amp;$D$9&amp;"'!1:1"),0))),
  "-"))</f>
        <v/>
      </c>
      <c r="G47" s="55" t="str">
        <f ca="1">IF($D47="","",
   IFERROR(
      IF(AND($D$9&gt;=2019,$D$9&lt;=2022),
         INDEX('2019-2022'!$A:$AE,
               MATCH($D47,'2019-2022'!$A:$A,0),
               MATCH(G$19,'2019-2022'!$1:$1,0)),
         INDEX(INDIRECT("'"&amp;$D$9&amp;"'!A:AE"),
               MATCH($D47,INDIRECT("'"&amp;$D$9&amp;"'!A:A"),0),
               MATCH(G$19,INDIRECT("'"&amp;$D$9&amp;"'!1:1"),0))),
  "-"))</f>
        <v/>
      </c>
      <c r="H47" s="65" t="str">
        <f ca="1">IF($D47="","",
   IFERROR(
      IF(AND($D$9&gt;=2019,$D$9&lt;=2022),
         INDEX('2019-2022'!$A:$AE,
               MATCH($D47,'2019-2022'!$A:$A,0),
               MATCH(H$19,'2019-2022'!$1:$1,0)),
         INDEX(INDIRECT("'"&amp;$D$9&amp;"'!A:AE"),
               MATCH($D47,INDIRECT("'"&amp;$D$9&amp;"'!A:A"),0),
               MATCH(H$19,INDIRECT("'"&amp;$D$9&amp;"'!1:1"),0))),
  "-"))</f>
        <v/>
      </c>
      <c r="I47" s="65" t="str">
        <f ca="1">IF($D47="","",
   IFERROR(
      IF(AND($D$9&gt;=2019,$D$9&lt;=2022),
         INDEX('2019-2022'!$A:$AE,
               MATCH($D47,'2019-2022'!$A:$A,0),
               MATCH(I$19,'2019-2022'!$1:$1,0)),
         INDEX(INDIRECT("'"&amp;$D$9&amp;"'!A:AE"),
               MATCH($D47,INDIRECT("'"&amp;$D$9&amp;"'!A:A"),0),
               MATCH(I$19,INDIRECT("'"&amp;$D$9&amp;"'!1:1"),0))),
  "-"))</f>
        <v/>
      </c>
      <c r="J47" s="60" t="str">
        <f>IF(ISBLANK($D47),"",IF(AND($E47="-",$F47="-",$G47="-",$H47="-",$I47="-",IF(COUNTIF(D47,"AMU????"),0,1),IF(COUNTIF(D47,"FIT????"),0,1),IF(COUNTIF(D47,"MAT????"),0,1),IF(COUNTIF(D47,"MON????"),0,1),COUNTIF('2025'!$A:$A,$D47)=1),"Yes","-"))</f>
        <v/>
      </c>
      <c r="K47" s="101" t="str">
        <f ca="1">IF(AND(E47="-",F47="-",G47="-",H47="-",I47="-",J47="-"),"refer to handbook",IF(ISBLANK(D47),"",IF(ISNUMBER(SEARCH($C$46,INDEX('2025'!$A:$AF,MATCH('Course Map'!D47,'2025'!$A:$A,0),4))),"Yes","No")))</f>
        <v/>
      </c>
      <c r="L47" s="162"/>
      <c r="M47" s="191"/>
    </row>
    <row r="48" spans="1:13" ht="17.149999999999999" customHeight="1" x14ac:dyDescent="0.25">
      <c r="A48" s="186"/>
      <c r="B48" s="173"/>
      <c r="C48" s="401" t="str">
        <f>IF($D$10&lt;&gt;"Select Intake Semester here",IF($D$10="February Intake",$D$9+3,IF($D$10="July Intake",$D$9+4,$D$9+4)),"-")</f>
        <v>-</v>
      </c>
      <c r="D48" s="369"/>
      <c r="E48" s="238" t="str">
        <f ca="1">IF($D48="","",
   IFERROR(
      IF(AND($D$9&gt;=2019,$D$9&lt;=2022),
         INDEX('2019-2022'!$A:$AE,
               MATCH($D48,'2019-2022'!$A:$A,0),
               MATCH(E$19,'2019-2022'!$1:$1,0)),
         INDEX(INDIRECT("'"&amp;$D$9&amp;"'!A:AE"),
               MATCH($D48,INDIRECT("'"&amp;$D$9&amp;"'!A:A"),0),
               MATCH(E$19,INDIRECT("'"&amp;$D$9&amp;"'!1:1"),0))),
  "-"))</f>
        <v/>
      </c>
      <c r="F48" s="86" t="str">
        <f ca="1">IF($D48="","",
   IFERROR(
      IF(AND($D$9&gt;=2019,$D$9&lt;=2022),
         INDEX('2019-2022'!$A:$AE,
               MATCH($D48,'2019-2022'!$A:$A,0),
               MATCH(F$19,'2019-2022'!$1:$1,0)),
         INDEX(INDIRECT("'"&amp;$D$9&amp;"'!A:AE"),
               MATCH($D48,INDIRECT("'"&amp;$D$9&amp;"'!A:A"),0),
               MATCH(F$19,INDIRECT("'"&amp;$D$9&amp;"'!1:1"),0))),
  "-"))</f>
        <v/>
      </c>
      <c r="G48" s="86" t="str">
        <f ca="1">IF($D48="","",
   IFERROR(
      IF(AND($D$9&gt;=2019,$D$9&lt;=2022),
         INDEX('2019-2022'!$A:$AE,
               MATCH($D48,'2019-2022'!$A:$A,0),
               MATCH(G$19,'2019-2022'!$1:$1,0)),
         INDEX(INDIRECT("'"&amp;$D$9&amp;"'!A:AE"),
               MATCH($D48,INDIRECT("'"&amp;$D$9&amp;"'!A:A"),0),
               MATCH(G$19,INDIRECT("'"&amp;$D$9&amp;"'!1:1"),0))),
  "-"))</f>
        <v/>
      </c>
      <c r="H48" s="87" t="str">
        <f ca="1">IF($D48="","",
   IFERROR(
      IF(AND($D$9&gt;=2019,$D$9&lt;=2022),
         INDEX('2019-2022'!$A:$AE,
               MATCH($D48,'2019-2022'!$A:$A,0),
               MATCH(H$19,'2019-2022'!$1:$1,0)),
         INDEX(INDIRECT("'"&amp;$D$9&amp;"'!A:AE"),
               MATCH($D48,INDIRECT("'"&amp;$D$9&amp;"'!A:A"),0),
               MATCH(H$19,INDIRECT("'"&amp;$D$9&amp;"'!1:1"),0))),
  "-"))</f>
        <v/>
      </c>
      <c r="I48" s="87" t="str">
        <f ca="1">IF($D48="","",
   IFERROR(
      IF(AND($D$9&gt;=2019,$D$9&lt;=2022),
         INDEX('2019-2022'!$A:$AE,
               MATCH($D48,'2019-2022'!$A:$A,0),
               MATCH(I$19,'2019-2022'!$1:$1,0)),
         INDEX(INDIRECT("'"&amp;$D$9&amp;"'!A:AE"),
               MATCH($D48,INDIRECT("'"&amp;$D$9&amp;"'!A:A"),0),
               MATCH(I$19,INDIRECT("'"&amp;$D$9&amp;"'!1:1"),0))),
  "-"))</f>
        <v/>
      </c>
      <c r="J48" s="88" t="str">
        <f>IF(ISBLANK($D48),"",IF(AND($E48="-",$F48="-",$G48="-",$H48="-",$I48="-",IF(COUNTIF(D48,"AMU????"),0,1),IF(COUNTIF(D48,"FIT????"),0,1),IF(COUNTIF(D48,"MAT????"),0,1),IF(COUNTIF(D48,"MON????"),0,1),COUNTIF('2025'!$A:$A,$D48)=1),"Yes","-"))</f>
        <v/>
      </c>
      <c r="K48" s="117" t="str">
        <f ca="1">IF(AND(E48="-",F48="-",G48="-",H48="-",I48="-",J48="-"),"refer to handbook",IF(ISBLANK(D48),"",IF(ISNUMBER(SEARCH($C$50,INDEX('2025'!$A:$AF,MATCH('Course Map'!D48,'2025'!$A:$A,0),4))),"Yes","No")))</f>
        <v/>
      </c>
      <c r="L48" s="162"/>
      <c r="M48" s="191"/>
    </row>
    <row r="49" spans="1:13" ht="17.149999999999999" customHeight="1" x14ac:dyDescent="0.25">
      <c r="A49" s="186"/>
      <c r="B49" s="173"/>
      <c r="C49" s="402"/>
      <c r="D49" s="334"/>
      <c r="E49" s="239" t="str">
        <f ca="1">IF($D49="","",
   IFERROR(
      IF(AND($D$9&gt;=2019,$D$9&lt;=2022),
         INDEX('2019-2022'!$A:$AE,
               MATCH($D49,'2019-2022'!$A:$A,0),
               MATCH(E$19,'2019-2022'!$1:$1,0)),
         INDEX(INDIRECT("'"&amp;$D$9&amp;"'!A:AE"),
               MATCH($D49,INDIRECT("'"&amp;$D$9&amp;"'!A:A"),0),
               MATCH(E$19,INDIRECT("'"&amp;$D$9&amp;"'!1:1"),0))),
  "-"))</f>
        <v/>
      </c>
      <c r="F49" s="52" t="str">
        <f ca="1">IF($D49="","",
   IFERROR(
      IF(AND($D$9&gt;=2019,$D$9&lt;=2022),
         INDEX('2019-2022'!$A:$AE,
               MATCH($D49,'2019-2022'!$A:$A,0),
               MATCH(F$19,'2019-2022'!$1:$1,0)),
         INDEX(INDIRECT("'"&amp;$D$9&amp;"'!A:AE"),
               MATCH($D49,INDIRECT("'"&amp;$D$9&amp;"'!A:A"),0),
               MATCH(F$19,INDIRECT("'"&amp;$D$9&amp;"'!1:1"),0))),
  "-"))</f>
        <v/>
      </c>
      <c r="G49" s="52" t="str">
        <f ca="1">IF($D49="","",
   IFERROR(
      IF(AND($D$9&gt;=2019,$D$9&lt;=2022),
         INDEX('2019-2022'!$A:$AE,
               MATCH($D49,'2019-2022'!$A:$A,0),
               MATCH(G$19,'2019-2022'!$1:$1,0)),
         INDEX(INDIRECT("'"&amp;$D$9&amp;"'!A:AE"),
               MATCH($D49,INDIRECT("'"&amp;$D$9&amp;"'!A:A"),0),
               MATCH(G$19,INDIRECT("'"&amp;$D$9&amp;"'!1:1"),0))),
  "-"))</f>
        <v/>
      </c>
      <c r="H49" s="62" t="str">
        <f ca="1">IF($D49="","",
   IFERROR(
      IF(AND($D$9&gt;=2019,$D$9&lt;=2022),
         INDEX('2019-2022'!$A:$AE,
               MATCH($D49,'2019-2022'!$A:$A,0),
               MATCH(H$19,'2019-2022'!$1:$1,0)),
         INDEX(INDIRECT("'"&amp;$D$9&amp;"'!A:AE"),
               MATCH($D49,INDIRECT("'"&amp;$D$9&amp;"'!A:A"),0),
               MATCH(H$19,INDIRECT("'"&amp;$D$9&amp;"'!1:1"),0))),
  "-"))</f>
        <v/>
      </c>
      <c r="I49" s="62" t="str">
        <f ca="1">IF($D49="","",
   IFERROR(
      IF(AND($D$9&gt;=2019,$D$9&lt;=2022),
         INDEX('2019-2022'!$A:$AE,
               MATCH($D49,'2019-2022'!$A:$A,0),
               MATCH(I$19,'2019-2022'!$1:$1,0)),
         INDEX(INDIRECT("'"&amp;$D$9&amp;"'!A:AE"),
               MATCH($D49,INDIRECT("'"&amp;$D$9&amp;"'!A:A"),0),
               MATCH(I$19,INDIRECT("'"&amp;$D$9&amp;"'!1:1"),0))),
  "-"))</f>
        <v/>
      </c>
      <c r="J49" s="57" t="str">
        <f>IF(ISBLANK($D49),"",IF(AND($E49="-",$F49="-",$G49="-",$H49="-",$I49="-",IF(COUNTIF(D49,"AMU????"),0,1),IF(COUNTIF(D49,"FIT????"),0,1),IF(COUNTIF(D49,"MAT????"),0,1),IF(COUNTIF(D49,"MON????"),0,1),COUNTIF('2025'!$A:$A,$D49)=1),"Yes","-"))</f>
        <v/>
      </c>
      <c r="K49" s="118" t="str">
        <f ca="1">IF(AND(E49="-",F49="-",G49="-",H49="-",I49="-",J49="-"),"refer to handbook",IF(ISBLANK(D49),"",IF(ISNUMBER(SEARCH($C$50,INDEX('2025'!$A:$AF,MATCH('Course Map'!D49,'2025'!$A:$A,0),4))),"Yes","No")))</f>
        <v/>
      </c>
      <c r="L49" s="162"/>
      <c r="M49" s="191"/>
    </row>
    <row r="50" spans="1:13" ht="17.149999999999999" customHeight="1" x14ac:dyDescent="0.25">
      <c r="A50" s="186"/>
      <c r="B50" s="173"/>
      <c r="C50" s="396" t="str">
        <f>IF($D$10&lt;&gt;"Select Intake Semester here",IF($D$10="February Intake","Semester 2",IF($D$10="July Intake","Semester 1","Semester 1")),"Please select semester")</f>
        <v>Please select semester</v>
      </c>
      <c r="D50" s="330"/>
      <c r="E50" s="239" t="str">
        <f ca="1">IF($D50="","",
   IFERROR(
      IF(AND($D$9&gt;=2019,$D$9&lt;=2022),
         INDEX('2019-2022'!$A:$AE,
               MATCH($D50,'2019-2022'!$A:$A,0),
               MATCH(E$19,'2019-2022'!$1:$1,0)),
         INDEX(INDIRECT("'"&amp;$D$9&amp;"'!A:AE"),
               MATCH($D50,INDIRECT("'"&amp;$D$9&amp;"'!A:A"),0),
               MATCH(E$19,INDIRECT("'"&amp;$D$9&amp;"'!1:1"),0))),
  "-"))</f>
        <v/>
      </c>
      <c r="F50" s="52" t="str">
        <f ca="1">IF($D50="","",
   IFERROR(
      IF(AND($D$9&gt;=2019,$D$9&lt;=2022),
         INDEX('2019-2022'!$A:$AE,
               MATCH($D50,'2019-2022'!$A:$A,0),
               MATCH(F$19,'2019-2022'!$1:$1,0)),
         INDEX(INDIRECT("'"&amp;$D$9&amp;"'!A:AE"),
               MATCH($D50,INDIRECT("'"&amp;$D$9&amp;"'!A:A"),0),
               MATCH(F$19,INDIRECT("'"&amp;$D$9&amp;"'!1:1"),0))),
  "-"))</f>
        <v/>
      </c>
      <c r="G50" s="52" t="str">
        <f ca="1">IF($D50="","",
   IFERROR(
      IF(AND($D$9&gt;=2019,$D$9&lt;=2022),
         INDEX('2019-2022'!$A:$AE,
               MATCH($D50,'2019-2022'!$A:$A,0),
               MATCH(G$19,'2019-2022'!$1:$1,0)),
         INDEX(INDIRECT("'"&amp;$D$9&amp;"'!A:AE"),
               MATCH($D50,INDIRECT("'"&amp;$D$9&amp;"'!A:A"),0),
               MATCH(G$19,INDIRECT("'"&amp;$D$9&amp;"'!1:1"),0))),
  "-"))</f>
        <v/>
      </c>
      <c r="H50" s="62" t="str">
        <f ca="1">IF($D50="","",
   IFERROR(
      IF(AND($D$9&gt;=2019,$D$9&lt;=2022),
         INDEX('2019-2022'!$A:$AE,
               MATCH($D50,'2019-2022'!$A:$A,0),
               MATCH(H$19,'2019-2022'!$1:$1,0)),
         INDEX(INDIRECT("'"&amp;$D$9&amp;"'!A:AE"),
               MATCH($D50,INDIRECT("'"&amp;$D$9&amp;"'!A:A"),0),
               MATCH(H$19,INDIRECT("'"&amp;$D$9&amp;"'!1:1"),0))),
  "-"))</f>
        <v/>
      </c>
      <c r="I50" s="62" t="str">
        <f ca="1">IF($D50="","",
   IFERROR(
      IF(AND($D$9&gt;=2019,$D$9&lt;=2022),
         INDEX('2019-2022'!$A:$AE,
               MATCH($D50,'2019-2022'!$A:$A,0),
               MATCH(I$19,'2019-2022'!$1:$1,0)),
         INDEX(INDIRECT("'"&amp;$D$9&amp;"'!A:AE"),
               MATCH($D50,INDIRECT("'"&amp;$D$9&amp;"'!A:A"),0),
               MATCH(I$19,INDIRECT("'"&amp;$D$9&amp;"'!1:1"),0))),
  "-"))</f>
        <v/>
      </c>
      <c r="J50" s="57" t="str">
        <f>IF(ISBLANK($D50),"",IF(AND($E50="-",$F50="-",$G50="-",$H50="-",$I50="-",IF(COUNTIF(D50,"AMU????"),0,1),IF(COUNTIF(D50,"FIT????"),0,1),IF(COUNTIF(D50,"MAT????"),0,1),IF(COUNTIF(D50,"MON????"),0,1),COUNTIF('2025'!$A:$A,$D50)=1),"Yes","-"))</f>
        <v/>
      </c>
      <c r="K50" s="118" t="str">
        <f ca="1">IF(AND(E50="-",F50="-",G50="-",H50="-",I50="-",J50="-"),"refer to handbook",IF(ISBLANK(D50),"",IF(ISNUMBER(SEARCH($C$50,INDEX('2025'!$A:$AF,MATCH('Course Map'!D50,'2025'!$A:$A,0),4))),"Yes","No")))</f>
        <v/>
      </c>
      <c r="L50" s="162"/>
      <c r="M50" s="191"/>
    </row>
    <row r="51" spans="1:13" ht="17.149999999999999" customHeight="1" x14ac:dyDescent="0.25">
      <c r="A51" s="186"/>
      <c r="B51" s="173"/>
      <c r="C51" s="397"/>
      <c r="D51" s="336"/>
      <c r="E51" s="240" t="str">
        <f ca="1">IF($D51="","",
   IFERROR(
      IF(AND($D$9&gt;=2019,$D$9&lt;=2022),
         INDEX('2019-2022'!$A:$AE,
               MATCH($D51,'2019-2022'!$A:$A,0),
               MATCH(E$19,'2019-2022'!$1:$1,0)),
         INDEX(INDIRECT("'"&amp;$D$9&amp;"'!A:AE"),
               MATCH($D51,INDIRECT("'"&amp;$D$9&amp;"'!A:A"),0),
               MATCH(E$19,INDIRECT("'"&amp;$D$9&amp;"'!1:1"),0))),
  "-"))</f>
        <v/>
      </c>
      <c r="F51" s="89" t="str">
        <f ca="1">IF($D51="","",
   IFERROR(
      IF(AND($D$9&gt;=2019,$D$9&lt;=2022),
         INDEX('2019-2022'!$A:$AE,
               MATCH($D51,'2019-2022'!$A:$A,0),
               MATCH(F$19,'2019-2022'!$1:$1,0)),
         INDEX(INDIRECT("'"&amp;$D$9&amp;"'!A:AE"),
               MATCH($D51,INDIRECT("'"&amp;$D$9&amp;"'!A:A"),0),
               MATCH(F$19,INDIRECT("'"&amp;$D$9&amp;"'!1:1"),0))),
  "-"))</f>
        <v/>
      </c>
      <c r="G51" s="89" t="str">
        <f ca="1">IF($D51="","",
   IFERROR(
      IF(AND($D$9&gt;=2019,$D$9&lt;=2022),
         INDEX('2019-2022'!$A:$AE,
               MATCH($D51,'2019-2022'!$A:$A,0),
               MATCH(G$19,'2019-2022'!$1:$1,0)),
         INDEX(INDIRECT("'"&amp;$D$9&amp;"'!A:AE"),
               MATCH($D51,INDIRECT("'"&amp;$D$9&amp;"'!A:A"),0),
               MATCH(G$19,INDIRECT("'"&amp;$D$9&amp;"'!1:1"),0))),
  "-"))</f>
        <v/>
      </c>
      <c r="H51" s="90" t="str">
        <f ca="1">IF($D51="","",
   IFERROR(
      IF(AND($D$9&gt;=2019,$D$9&lt;=2022),
         INDEX('2019-2022'!$A:$AE,
               MATCH($D51,'2019-2022'!$A:$A,0),
               MATCH(H$19,'2019-2022'!$1:$1,0)),
         INDEX(INDIRECT("'"&amp;$D$9&amp;"'!A:AE"),
               MATCH($D51,INDIRECT("'"&amp;$D$9&amp;"'!A:A"),0),
               MATCH(H$19,INDIRECT("'"&amp;$D$9&amp;"'!1:1"),0))),
  "-"))</f>
        <v/>
      </c>
      <c r="I51" s="90" t="str">
        <f ca="1">IF($D51="","",
   IFERROR(
      IF(AND($D$9&gt;=2019,$D$9&lt;=2022),
         INDEX('2019-2022'!$A:$AE,
               MATCH($D51,'2019-2022'!$A:$A,0),
               MATCH(I$19,'2019-2022'!$1:$1,0)),
         INDEX(INDIRECT("'"&amp;$D$9&amp;"'!A:AE"),
               MATCH($D51,INDIRECT("'"&amp;$D$9&amp;"'!A:A"),0),
               MATCH(I$19,INDIRECT("'"&amp;$D$9&amp;"'!1:1"),0))),
  "-"))</f>
        <v/>
      </c>
      <c r="J51" s="91" t="str">
        <f>IF(ISBLANK($D51),"",IF(AND($E51="-",$F51="-",$G51="-",$H51="-",$I51="-",IF(COUNTIF(D51,"AMU????"),0,1),IF(COUNTIF(D51,"FIT????"),0,1),IF(COUNTIF(D51,"MAT????"),0,1),IF(COUNTIF(D51,"MON????"),0,1),COUNTIF('2025'!$A:$A,$D51)=1),"Yes","-"))</f>
        <v/>
      </c>
      <c r="K51" s="119" t="str">
        <f ca="1">IF(AND(E51="-",F51="-",G51="-",H51="-",I51="-",J51="-"),"refer to handbook",IF(ISBLANK(D51),"",IF(ISNUMBER(SEARCH($C$50,INDEX('2025'!$A:$AF,MATCH('Course Map'!D51,'2025'!$A:$A,0),4))),"Yes","No")))</f>
        <v/>
      </c>
      <c r="L51" s="162"/>
      <c r="M51" s="191"/>
    </row>
    <row r="52" spans="1:13" s="85" customFormat="1" ht="12.75" customHeight="1" x14ac:dyDescent="0.25">
      <c r="A52" s="186"/>
      <c r="B52" s="173"/>
      <c r="C52" s="164" t="s">
        <v>251</v>
      </c>
      <c r="D52" s="4"/>
      <c r="E52" s="4"/>
      <c r="F52" s="4"/>
      <c r="G52" s="4"/>
      <c r="H52" s="4"/>
      <c r="I52" s="4"/>
      <c r="J52" s="4"/>
      <c r="K52" s="27"/>
      <c r="L52" s="162"/>
      <c r="M52" s="191"/>
    </row>
    <row r="53" spans="1:13" ht="17.149999999999999" customHeight="1" x14ac:dyDescent="0.25">
      <c r="A53" s="186"/>
      <c r="B53" s="169"/>
      <c r="C53" s="365">
        <v>2026</v>
      </c>
      <c r="D53" s="92"/>
      <c r="E53" s="51" t="str">
        <f ca="1">IF($D53="","",
   IFERROR(
      IF(AND($D$9&gt;=2019,$D$9&lt;=2022),
         INDEX('2019-2022'!$A:$AE,
               MATCH($D53,'2019-2022'!$A:$A,0),
               MATCH(E$19,'2019-2022'!$1:$1,0)),
         INDEX(INDIRECT("'"&amp;$D$9&amp;"'!A:AE"),
               MATCH($D53,INDIRECT("'"&amp;$D$9&amp;"'!A:A"),0),
               MATCH(E$19,INDIRECT("'"&amp;$D$9&amp;"'!1:1"),0))),
  "-"))</f>
        <v/>
      </c>
      <c r="F53" s="51" t="str">
        <f ca="1">IF($D53="","",
   IFERROR(
      IF(AND($D$9&gt;=2019,$D$9&lt;=2022),
         INDEX('2019-2022'!$A:$AE,
               MATCH($D53,'2019-2022'!$A:$A,0),
               MATCH(F$19,'2019-2022'!$1:$1,0)),
         INDEX(INDIRECT("'"&amp;$D$9&amp;"'!A:AE"),
               MATCH($D53,INDIRECT("'"&amp;$D$9&amp;"'!A:A"),0),
               MATCH(F$19,INDIRECT("'"&amp;$D$9&amp;"'!1:1"),0))),
  "-"))</f>
        <v/>
      </c>
      <c r="G53" s="51" t="str">
        <f ca="1">IF($D53="","",
   IFERROR(
      IF(AND($D$9&gt;=2019,$D$9&lt;=2022),
         INDEX('2019-2022'!$A:$AE,
               MATCH($D53,'2019-2022'!$A:$A,0),
               MATCH(G$19,'2019-2022'!$1:$1,0)),
         INDEX(INDIRECT("'"&amp;$D$9&amp;"'!A:AE"),
               MATCH($D53,INDIRECT("'"&amp;$D$9&amp;"'!A:A"),0),
               MATCH(G$19,INDIRECT("'"&amp;$D$9&amp;"'!1:1"),0))),
  "-"))</f>
        <v/>
      </c>
      <c r="H53" s="61" t="str">
        <f ca="1">IF($D53="","",
   IFERROR(
      IF(AND($D$9&gt;=2019,$D$9&lt;=2022),
         INDEX('2019-2022'!$A:$AE,
               MATCH($D53,'2019-2022'!$A:$A,0),
               MATCH(H$19,'2019-2022'!$1:$1,0)),
         INDEX(INDIRECT("'"&amp;$D$9&amp;"'!A:AE"),
               MATCH($D53,INDIRECT("'"&amp;$D$9&amp;"'!A:A"),0),
               MATCH(H$19,INDIRECT("'"&amp;$D$9&amp;"'!1:1"),0))),
  "-"))</f>
        <v/>
      </c>
      <c r="I53" s="56" t="str">
        <f ca="1">IF($D53="","",
   IFERROR(
      IF(AND($D$9&gt;=2019,$D$9&lt;=2022),
         INDEX('2019-2022'!$A:$AE,
               MATCH($D53,'2019-2022'!$A:$A,0),
               MATCH(I$19,'2019-2022'!$1:$1,0)),
         INDEX(INDIRECT("'"&amp;$D$9&amp;"'!A:AE"),
               MATCH($D53,INDIRECT("'"&amp;$D$9&amp;"'!A:A"),0),
               MATCH(I$19,INDIRECT("'"&amp;$D$9&amp;"'!1:1"),0))),
  "-"))</f>
        <v/>
      </c>
      <c r="J53" s="56" t="str">
        <f>IF(ISBLANK($D53),"",IF(AND($E53="-",$F53="-",$G53="-",$H53="-",$I53="-",IF(COUNTIF(D53,"AMU????"),0,1),IF(COUNTIF(D53,"FIT????"),0,1),IF(COUNTIF(D53,"MAT????"),0,1),IF(COUNTIF(D53,"MON????"),0,1),COUNTIF('2025'!$A:$A,$D53)=1),"Yes","-"))</f>
        <v/>
      </c>
      <c r="K53" s="102" t="str">
        <f ca="1">IF(AND(E53="-",F53="-",G53="-",H53="-",I53="-",J53="-"),"refer to handbook",IF(ISBLANK(D53),"",IF(ISNUMBER(SEARCH($C54,INDEX('2025'!$A:$AF,MATCH('Course Map'!D53,'2025'!$A:$A,0),4))),"Yes","No")))</f>
        <v/>
      </c>
      <c r="L53" s="162"/>
      <c r="M53" s="191"/>
    </row>
    <row r="54" spans="1:13" ht="17.149999999999999" customHeight="1" x14ac:dyDescent="0.25">
      <c r="A54" s="186"/>
      <c r="B54" s="169"/>
      <c r="C54" s="363" t="s">
        <v>241</v>
      </c>
      <c r="D54" s="370"/>
      <c r="E54" s="53" t="str">
        <f ca="1">IF($D54="","",
   IFERROR(
      IF(AND($D$9&gt;=2019,$D$9&lt;=2022),
         INDEX('2019-2022'!$A:$AE,
               MATCH($D54,'2019-2022'!$A:$A,0),
               MATCH(E$19,'2019-2022'!$1:$1,0)),
         INDEX(INDIRECT("'"&amp;$D$9&amp;"'!A:AE"),
               MATCH($D54,INDIRECT("'"&amp;$D$9&amp;"'!A:A"),0),
               MATCH(E$19,INDIRECT("'"&amp;$D$9&amp;"'!1:1"),0))),
  "-"))</f>
        <v/>
      </c>
      <c r="F54" s="53" t="str">
        <f ca="1">IF($D54="","",
   IFERROR(
      IF(AND($D$9&gt;=2019,$D$9&lt;=2022),
         INDEX('2019-2022'!$A:$AE,
               MATCH($D54,'2019-2022'!$A:$A,0),
               MATCH(F$19,'2019-2022'!$1:$1,0)),
         INDEX(INDIRECT("'"&amp;$D$9&amp;"'!A:AE"),
               MATCH($D54,INDIRECT("'"&amp;$D$9&amp;"'!A:A"),0),
               MATCH(F$19,INDIRECT("'"&amp;$D$9&amp;"'!1:1"),0))),
  "-"))</f>
        <v/>
      </c>
      <c r="G54" s="53" t="str">
        <f ca="1">IF($D54="","",
   IFERROR(
      IF(AND($D$9&gt;=2019,$D$9&lt;=2022),
         INDEX('2019-2022'!$A:$AE,
               MATCH($D54,'2019-2022'!$A:$A,0),
               MATCH(G$19,'2019-2022'!$1:$1,0)),
         INDEX(INDIRECT("'"&amp;$D$9&amp;"'!A:AE"),
               MATCH($D54,INDIRECT("'"&amp;$D$9&amp;"'!A:A"),0),
               MATCH(G$19,INDIRECT("'"&amp;$D$9&amp;"'!1:1"),0))),
  "-"))</f>
        <v/>
      </c>
      <c r="H54" s="63" t="str">
        <f ca="1">IF($D54="","",
   IFERROR(
      IF(AND($D$9&gt;=2019,$D$9&lt;=2022),
         INDEX('2019-2022'!$A:$AE,
               MATCH($D54,'2019-2022'!$A:$A,0),
               MATCH(H$19,'2019-2022'!$1:$1,0)),
         INDEX(INDIRECT("'"&amp;$D$9&amp;"'!A:AE"),
               MATCH($D54,INDIRECT("'"&amp;$D$9&amp;"'!A:A"),0),
               MATCH(H$19,INDIRECT("'"&amp;$D$9&amp;"'!1:1"),0))),
  "-"))</f>
        <v/>
      </c>
      <c r="I54" s="58" t="str">
        <f ca="1">IF($D54="","",
   IFERROR(
      IF(AND($D$9&gt;=2019,$D$9&lt;=2022),
         INDEX('2019-2022'!$A:$AE,
               MATCH($D54,'2019-2022'!$A:$A,0),
               MATCH(I$19,'2019-2022'!$1:$1,0)),
         INDEX(INDIRECT("'"&amp;$D$9&amp;"'!A:AE"),
               MATCH($D54,INDIRECT("'"&amp;$D$9&amp;"'!A:A"),0),
               MATCH(I$19,INDIRECT("'"&amp;$D$9&amp;"'!1:1"),0))),
  "-"))</f>
        <v/>
      </c>
      <c r="J54" s="58" t="str">
        <f>IF(ISBLANK($D54),"",IF(AND($E54="-",$F54="-",$G54="-",$H54="-",$I54="-",IF(COUNTIF(D54,"AMU????"),0,1),IF(COUNTIF(D54,"FIT????"),0,1),IF(COUNTIF(D54,"MAT????"),0,1),IF(COUNTIF(D54,"MON????"),0,1),COUNTIF('2025'!$A:$A,$D54)=1),"Yes","-"))</f>
        <v/>
      </c>
      <c r="K54" s="99" t="str">
        <f ca="1">IF(AND(E54="-",F54="-",G54="-",H54="-",I54="-",J54="-"),"refer to handbook",IF(ISBLANK(D54),"",IF(ISNUMBER(SEARCH($C54,INDEX('2025'!$A:$AF,MATCH('Course Map'!D54,'2025'!$A:$A,0),4))),"Yes","No")))</f>
        <v/>
      </c>
      <c r="L54" s="162"/>
      <c r="M54" s="191"/>
    </row>
    <row r="55" spans="1:13" ht="17.149999999999999" customHeight="1" x14ac:dyDescent="0.25">
      <c r="A55" s="186"/>
      <c r="B55" s="169"/>
      <c r="C55" s="364">
        <v>2025</v>
      </c>
      <c r="D55" s="95"/>
      <c r="E55" s="54" t="str">
        <f ca="1">IF($D55="","",
   IFERROR(
      IF(AND($D$9&gt;=2019,$D$9&lt;=2022),
         INDEX('2019-2022'!$A:$AE,
               MATCH($D55,'2019-2022'!$A:$A,0),
               MATCH(E$19,'2019-2022'!$1:$1,0)),
         INDEX(INDIRECT("'"&amp;$D$9&amp;"'!A:AE"),
               MATCH($D55,INDIRECT("'"&amp;$D$9&amp;"'!A:A"),0),
               MATCH(E$19,INDIRECT("'"&amp;$D$9&amp;"'!1:1"),0))),
  "-"))</f>
        <v/>
      </c>
      <c r="F55" s="54" t="str">
        <f ca="1">IF($D55="","",
   IFERROR(
      IF(AND($D$9&gt;=2019,$D$9&lt;=2022),
         INDEX('2019-2022'!$A:$AE,
               MATCH($D55,'2019-2022'!$A:$A,0),
               MATCH(F$19,'2019-2022'!$1:$1,0)),
         INDEX(INDIRECT("'"&amp;$D$9&amp;"'!A:AE"),
               MATCH($D55,INDIRECT("'"&amp;$D$9&amp;"'!A:A"),0),
               MATCH(F$19,INDIRECT("'"&amp;$D$9&amp;"'!1:1"),0))),
  "-"))</f>
        <v/>
      </c>
      <c r="G55" s="54" t="str">
        <f ca="1">IF($D55="","",
   IFERROR(
      IF(AND($D$9&gt;=2019,$D$9&lt;=2022),
         INDEX('2019-2022'!$A:$AE,
               MATCH($D55,'2019-2022'!$A:$A,0),
               MATCH(G$19,'2019-2022'!$1:$1,0)),
         INDEX(INDIRECT("'"&amp;$D$9&amp;"'!A:AE"),
               MATCH($D55,INDIRECT("'"&amp;$D$9&amp;"'!A:A"),0),
               MATCH(G$19,INDIRECT("'"&amp;$D$9&amp;"'!1:1"),0))),
  "-"))</f>
        <v/>
      </c>
      <c r="H55" s="64" t="str">
        <f ca="1">IF($D55="","",
   IFERROR(
      IF(AND($D$9&gt;=2019,$D$9&lt;=2022),
         INDEX('2019-2022'!$A:$AE,
               MATCH($D55,'2019-2022'!$A:$A,0),
               MATCH(H$19,'2019-2022'!$1:$1,0)),
         INDEX(INDIRECT("'"&amp;$D$9&amp;"'!A:AE"),
               MATCH($D55,INDIRECT("'"&amp;$D$9&amp;"'!A:A"),0),
               MATCH(H$19,INDIRECT("'"&amp;$D$9&amp;"'!1:1"),0))),
  "-"))</f>
        <v/>
      </c>
      <c r="I55" s="59" t="str">
        <f ca="1">IF($D55="","",
   IFERROR(
      IF(AND($D$9&gt;=2019,$D$9&lt;=2022),
         INDEX('2019-2022'!$A:$AE,
               MATCH($D55,'2019-2022'!$A:$A,0),
               MATCH(I$19,'2019-2022'!$1:$1,0)),
         INDEX(INDIRECT("'"&amp;$D$9&amp;"'!A:AE"),
               MATCH($D55,INDIRECT("'"&amp;$D$9&amp;"'!A:A"),0),
               MATCH(I$19,INDIRECT("'"&amp;$D$9&amp;"'!1:1"),0))),
  "-"))</f>
        <v/>
      </c>
      <c r="J55" s="59" t="str">
        <f>IF(ISBLANK($D55),"",IF(AND($E55="-",$F55="-",$G55="-",$H55="-",$I55="-",IF(COUNTIF(D55,"AMU????"),0,1),IF(COUNTIF(D55,"FIT????"),0,1),IF(COUNTIF(D55,"MAT????"),0,1),IF(COUNTIF(D55,"MON????"),0,1),COUNTIF('2025'!$A:$A,$D55)=1),"Yes","-"))</f>
        <v/>
      </c>
      <c r="K55" s="100" t="str">
        <f ca="1">IF(AND(E55="-",F55="-",G55="-",H55="-",I55="-",J55="-"),"refer to handbook",IF(ISBLANK(D55),"",IF(ISNUMBER(SEARCH($C56,INDEX('2025'!$A:$AF,MATCH('Course Map'!D55,'2025'!$A:$A,0),4))),"Yes","No")))</f>
        <v/>
      </c>
      <c r="L55" s="162"/>
      <c r="M55" s="191"/>
    </row>
    <row r="56" spans="1:13" ht="17.149999999999999" customHeight="1" x14ac:dyDescent="0.25">
      <c r="A56" s="186"/>
      <c r="B56" s="169"/>
      <c r="C56" s="362" t="s">
        <v>240</v>
      </c>
      <c r="D56" s="371"/>
      <c r="E56" s="53" t="str">
        <f ca="1">IF($D56="","",
   IFERROR(
      IF(AND($D$9&gt;=2019,$D$9&lt;=2022),
         INDEX('2019-2022'!$A:$AE,
               MATCH($D56,'2019-2022'!$A:$A,0),
               MATCH(E$19,'2019-2022'!$1:$1,0)),
         INDEX(INDIRECT("'"&amp;$D$9&amp;"'!A:AE"),
               MATCH($D56,INDIRECT("'"&amp;$D$9&amp;"'!A:A"),0),
               MATCH(E$19,INDIRECT("'"&amp;$D$9&amp;"'!1:1"),0))),
  "-"))</f>
        <v/>
      </c>
      <c r="F56" s="53" t="str">
        <f ca="1">IF($D56="","",
   IFERROR(
      IF(AND($D$9&gt;=2019,$D$9&lt;=2022),
         INDEX('2019-2022'!$A:$AE,
               MATCH($D56,'2019-2022'!$A:$A,0),
               MATCH(F$19,'2019-2022'!$1:$1,0)),
         INDEX(INDIRECT("'"&amp;$D$9&amp;"'!A:AE"),
               MATCH($D56,INDIRECT("'"&amp;$D$9&amp;"'!A:A"),0),
               MATCH(F$19,INDIRECT("'"&amp;$D$9&amp;"'!1:1"),0))),
  "-"))</f>
        <v/>
      </c>
      <c r="G56" s="53" t="str">
        <f ca="1">IF($D56="","",
   IFERROR(
      IF(AND($D$9&gt;=2019,$D$9&lt;=2022),
         INDEX('2019-2022'!$A:$AE,
               MATCH($D56,'2019-2022'!$A:$A,0),
               MATCH(G$19,'2019-2022'!$1:$1,0)),
         INDEX(INDIRECT("'"&amp;$D$9&amp;"'!A:AE"),
               MATCH($D56,INDIRECT("'"&amp;$D$9&amp;"'!A:A"),0),
               MATCH(G$19,INDIRECT("'"&amp;$D$9&amp;"'!1:1"),0))),
  "-"))</f>
        <v/>
      </c>
      <c r="H56" s="63" t="str">
        <f ca="1">IF($D56="","",
   IFERROR(
      IF(AND($D$9&gt;=2019,$D$9&lt;=2022),
         INDEX('2019-2022'!$A:$AE,
               MATCH($D56,'2019-2022'!$A:$A,0),
               MATCH(H$19,'2019-2022'!$1:$1,0)),
         INDEX(INDIRECT("'"&amp;$D$9&amp;"'!A:AE"),
               MATCH($D56,INDIRECT("'"&amp;$D$9&amp;"'!A:A"),0),
               MATCH(H$19,INDIRECT("'"&amp;$D$9&amp;"'!1:1"),0))),
  "-"))</f>
        <v/>
      </c>
      <c r="I56" s="58" t="str">
        <f ca="1">IF($D56="","",
   IFERROR(
      IF(AND($D$9&gt;=2019,$D$9&lt;=2022),
         INDEX('2019-2022'!$A:$AE,
               MATCH($D56,'2019-2022'!$A:$A,0),
               MATCH(I$19,'2019-2022'!$1:$1,0)),
         INDEX(INDIRECT("'"&amp;$D$9&amp;"'!A:AE"),
               MATCH($D56,INDIRECT("'"&amp;$D$9&amp;"'!A:A"),0),
               MATCH(I$19,INDIRECT("'"&amp;$D$9&amp;"'!1:1"),0))),
  "-"))</f>
        <v/>
      </c>
      <c r="J56" s="58" t="str">
        <f>IF(ISBLANK($D56),"",IF(AND($E56="-",$F56="-",$G56="-",$H56="-",$I56="-",IF(COUNTIF(D56,"AMU????"),0,1),IF(COUNTIF(D56,"FIT????"),0,1),IF(COUNTIF(D56,"MAT????"),0,1),IF(COUNTIF(D56,"MON????"),0,1),COUNTIF('2025'!$A:$A,$D56)=1),"Yes","-"))</f>
        <v/>
      </c>
      <c r="K56" s="99" t="str">
        <f ca="1">IF(AND(E56="-",F56="-",G56="-",H56="-",I56="-",J56="-"),"refer to handbook",IF(ISBLANK(D56),"",IF(ISNUMBER(SEARCH($C56,INDEX('2025'!$A:$AF,MATCH('Course Map'!D56,'2025'!$A:$A,0),4))),"Yes","No")))</f>
        <v/>
      </c>
      <c r="L56" s="162"/>
      <c r="M56" s="191"/>
    </row>
    <row r="57" spans="1:13" s="85" customFormat="1" ht="17.149999999999999" customHeight="1" x14ac:dyDescent="0.25">
      <c r="A57" s="186"/>
      <c r="B57" s="173"/>
      <c r="C57" s="417">
        <v>2025</v>
      </c>
      <c r="D57" s="116"/>
      <c r="E57" s="86" t="str">
        <f ca="1">IF($D57="","",
   IFERROR(
      IF(AND($D$9&gt;=2019,$D$9&lt;=2022),
         INDEX('2019-2022'!$A:$AE,
               MATCH($D57,'2019-2022'!$A:$A,0),
               MATCH(E$19,'2019-2022'!$1:$1,0)),
         INDEX(INDIRECT("'"&amp;$D$9&amp;"'!A:AE"),
               MATCH($D57,INDIRECT("'"&amp;$D$9&amp;"'!A:A"),0),
               MATCH(E$19,INDIRECT("'"&amp;$D$9&amp;"'!1:1"),0))),
  "-"))</f>
        <v/>
      </c>
      <c r="F57" s="86" t="str">
        <f ca="1">IF($D57="","",
   IFERROR(
      IF(AND($D$9&gt;=2019,$D$9&lt;=2022),
         INDEX('2019-2022'!$A:$AE,
               MATCH($D57,'2019-2022'!$A:$A,0),
               MATCH(F$19,'2019-2022'!$1:$1,0)),
         INDEX(INDIRECT("'"&amp;$D$9&amp;"'!A:AE"),
               MATCH($D57,INDIRECT("'"&amp;$D$9&amp;"'!A:A"),0),
               MATCH(F$19,INDIRECT("'"&amp;$D$9&amp;"'!1:1"),0))),
  "-"))</f>
        <v/>
      </c>
      <c r="G57" s="86" t="str">
        <f ca="1">IF($D57="","",
   IFERROR(
      IF(AND($D$9&gt;=2019,$D$9&lt;=2022),
         INDEX('2019-2022'!$A:$AE,
               MATCH($D57,'2019-2022'!$A:$A,0),
               MATCH(G$19,'2019-2022'!$1:$1,0)),
         INDEX(INDIRECT("'"&amp;$D$9&amp;"'!A:AE"),
               MATCH($D57,INDIRECT("'"&amp;$D$9&amp;"'!A:A"),0),
               MATCH(G$19,INDIRECT("'"&amp;$D$9&amp;"'!1:1"),0))),
  "-"))</f>
        <v/>
      </c>
      <c r="H57" s="87" t="str">
        <f ca="1">IF($D57="","",
   IFERROR(
      IF(AND($D$9&gt;=2019,$D$9&lt;=2022),
         INDEX('2019-2022'!$A:$AE,
               MATCH($D57,'2019-2022'!$A:$A,0),
               MATCH(H$19,'2019-2022'!$1:$1,0)),
         INDEX(INDIRECT("'"&amp;$D$9&amp;"'!A:AE"),
               MATCH($D57,INDIRECT("'"&amp;$D$9&amp;"'!A:A"),0),
               MATCH(H$19,INDIRECT("'"&amp;$D$9&amp;"'!1:1"),0))),
  "-"))</f>
        <v/>
      </c>
      <c r="I57" s="88" t="str">
        <f ca="1">IF($D57="","",
   IFERROR(
      IF(AND($D$9&gt;=2019,$D$9&lt;=2022),
         INDEX('2019-2022'!$A:$AE,
               MATCH($D57,'2019-2022'!$A:$A,0),
               MATCH(I$19,'2019-2022'!$1:$1,0)),
         INDEX(INDIRECT("'"&amp;$D$9&amp;"'!A:AE"),
               MATCH($D57,INDIRECT("'"&amp;$D$9&amp;"'!A:A"),0),
               MATCH(I$19,INDIRECT("'"&amp;$D$9&amp;"'!1:1"),0))),
  "-"))</f>
        <v/>
      </c>
      <c r="J57" s="88" t="str">
        <f>IF(ISBLANK($D57),"",IF(AND($E57="-",$F57="-",$G57="-",$H57="-",$I57="-",IF(COUNTIF(D57,"AMU????"),0,1),IF(COUNTIF(D57,"FIT????"),0,1),IF(COUNTIF(D57,"MAT????"),0,1),IF(COUNTIF(D57,"MON????"),0,1),COUNTIF('2025'!$A:$A,$D57)=1),"Yes","-"))</f>
        <v/>
      </c>
      <c r="K57" s="102" t="str">
        <f ca="1">IF(AND(E57="-",F57="-",G57="-",H57="-",I57="-",J57="-"),"refer to handbook",IF(ISBLANK(D57),"",IF(ISNUMBER(SEARCH($C59,INDEX('2025'!$A:$AF,MATCH('Course Map'!D57,'2025'!$A:$A,0),4))),"Yes","No")))</f>
        <v/>
      </c>
      <c r="L57" s="162"/>
      <c r="M57" s="191"/>
    </row>
    <row r="58" spans="1:13" s="85" customFormat="1" ht="17.149999999999999" customHeight="1" x14ac:dyDescent="0.25">
      <c r="A58" s="186"/>
      <c r="B58" s="173"/>
      <c r="C58" s="417"/>
      <c r="D58" s="93"/>
      <c r="E58" s="52" t="str">
        <f ca="1">IF($D58="","",
   IFERROR(
      IF(AND($D$9&gt;=2019,$D$9&lt;=2022),
         INDEX('2019-2022'!$A:$AE,
               MATCH($D58,'2019-2022'!$A:$A,0),
               MATCH(E$19,'2019-2022'!$1:$1,0)),
         INDEX(INDIRECT("'"&amp;$D$9&amp;"'!A:AE"),
               MATCH($D58,INDIRECT("'"&amp;$D$9&amp;"'!A:A"),0),
               MATCH(E$19,INDIRECT("'"&amp;$D$9&amp;"'!1:1"),0))),
  "-"))</f>
        <v/>
      </c>
      <c r="F58" s="52" t="str">
        <f ca="1">IF($D58="","",
   IFERROR(
      IF(AND($D$9&gt;=2019,$D$9&lt;=2022),
         INDEX('2019-2022'!$A:$AE,
               MATCH($D58,'2019-2022'!$A:$A,0),
               MATCH(F$19,'2019-2022'!$1:$1,0)),
         INDEX(INDIRECT("'"&amp;$D$9&amp;"'!A:AE"),
               MATCH($D58,INDIRECT("'"&amp;$D$9&amp;"'!A:A"),0),
               MATCH(F$19,INDIRECT("'"&amp;$D$9&amp;"'!1:1"),0))),
  "-"))</f>
        <v/>
      </c>
      <c r="G58" s="52" t="str">
        <f ca="1">IF($D58="","",
   IFERROR(
      IF(AND($D$9&gt;=2019,$D$9&lt;=2022),
         INDEX('2019-2022'!$A:$AE,
               MATCH($D58,'2019-2022'!$A:$A,0),
               MATCH(G$19,'2019-2022'!$1:$1,0)),
         INDEX(INDIRECT("'"&amp;$D$9&amp;"'!A:AE"),
               MATCH($D58,INDIRECT("'"&amp;$D$9&amp;"'!A:A"),0),
               MATCH(G$19,INDIRECT("'"&amp;$D$9&amp;"'!1:1"),0))),
  "-"))</f>
        <v/>
      </c>
      <c r="H58" s="62" t="str">
        <f ca="1">IF($D58="","",
   IFERROR(
      IF(AND($D$9&gt;=2019,$D$9&lt;=2022),
         INDEX('2019-2022'!$A:$AE,
               MATCH($D58,'2019-2022'!$A:$A,0),
               MATCH(H$19,'2019-2022'!$1:$1,0)),
         INDEX(INDIRECT("'"&amp;$D$9&amp;"'!A:AE"),
               MATCH($D58,INDIRECT("'"&amp;$D$9&amp;"'!A:A"),0),
               MATCH(H$19,INDIRECT("'"&amp;$D$9&amp;"'!1:1"),0))),
  "-"))</f>
        <v/>
      </c>
      <c r="I58" s="57" t="str">
        <f ca="1">IF($D58="","",
   IFERROR(
      IF(AND($D$9&gt;=2019,$D$9&lt;=2022),
         INDEX('2019-2022'!$A:$AE,
               MATCH($D58,'2019-2022'!$A:$A,0),
               MATCH(I$19,'2019-2022'!$1:$1,0)),
         INDEX(INDIRECT("'"&amp;$D$9&amp;"'!A:AE"),
               MATCH($D58,INDIRECT("'"&amp;$D$9&amp;"'!A:A"),0),
               MATCH(I$19,INDIRECT("'"&amp;$D$9&amp;"'!1:1"),0))),
  "-"))</f>
        <v/>
      </c>
      <c r="J58" s="57" t="str">
        <f>IF(ISBLANK($D58),"",IF(AND($E58="-",$F58="-",$G58="-",$H58="-",$I58="-",IF(COUNTIF(D58,"AMU????"),0,1),IF(COUNTIF(D58,"FIT????"),0,1),IF(COUNTIF(D58,"MAT????"),0,1),IF(COUNTIF(D58,"MON????"),0,1),COUNTIF('2025'!$A:$A,$D58)=1),"Yes","-"))</f>
        <v/>
      </c>
      <c r="K58" s="98" t="str">
        <f ca="1">IF(AND(E58="-",F58="-",G58="-",H58="-",I58="-",J58="-"),"refer to handbook",IF(ISBLANK(D58),"",IF(ISNUMBER(SEARCH($C59,INDEX('2025'!$A:$AF,MATCH('Course Map'!D58,'2025'!$A:$A,0),4))),"Yes","No")))</f>
        <v/>
      </c>
      <c r="L58" s="162"/>
      <c r="M58" s="191"/>
    </row>
    <row r="59" spans="1:13" s="85" customFormat="1" ht="17.149999999999999" customHeight="1" x14ac:dyDescent="0.25">
      <c r="A59" s="186"/>
      <c r="B59" s="173"/>
      <c r="C59" s="392" t="s">
        <v>11</v>
      </c>
      <c r="D59" s="93"/>
      <c r="E59" s="52" t="str">
        <f ca="1">IF($D59="","",
   IFERROR(
      IF(AND($D$9&gt;=2019,$D$9&lt;=2022),
         INDEX('2019-2022'!$A:$AE,
               MATCH($D59,'2019-2022'!$A:$A,0),
               MATCH(E$19,'2019-2022'!$1:$1,0)),
         INDEX(INDIRECT("'"&amp;$D$9&amp;"'!A:AE"),
               MATCH($D59,INDIRECT("'"&amp;$D$9&amp;"'!A:A"),0),
               MATCH(E$19,INDIRECT("'"&amp;$D$9&amp;"'!1:1"),0))),
  "-"))</f>
        <v/>
      </c>
      <c r="F59" s="52" t="str">
        <f ca="1">IF($D59="","",
   IFERROR(
      IF(AND($D$9&gt;=2019,$D$9&lt;=2022),
         INDEX('2019-2022'!$A:$AE,
               MATCH($D59,'2019-2022'!$A:$A,0),
               MATCH(F$19,'2019-2022'!$1:$1,0)),
         INDEX(INDIRECT("'"&amp;$D$9&amp;"'!A:AE"),
               MATCH($D59,INDIRECT("'"&amp;$D$9&amp;"'!A:A"),0),
               MATCH(F$19,INDIRECT("'"&amp;$D$9&amp;"'!1:1"),0))),
  "-"))</f>
        <v/>
      </c>
      <c r="G59" s="52" t="str">
        <f ca="1">IF($D59="","",
   IFERROR(
      IF(AND($D$9&gt;=2019,$D$9&lt;=2022),
         INDEX('2019-2022'!$A:$AE,
               MATCH($D59,'2019-2022'!$A:$A,0),
               MATCH(G$19,'2019-2022'!$1:$1,0)),
         INDEX(INDIRECT("'"&amp;$D$9&amp;"'!A:AE"),
               MATCH($D59,INDIRECT("'"&amp;$D$9&amp;"'!A:A"),0),
               MATCH(G$19,INDIRECT("'"&amp;$D$9&amp;"'!1:1"),0))),
  "-"))</f>
        <v/>
      </c>
      <c r="H59" s="62" t="str">
        <f ca="1">IF($D59="","",
   IFERROR(
      IF(AND($D$9&gt;=2019,$D$9&lt;=2022),
         INDEX('2019-2022'!$A:$AE,
               MATCH($D59,'2019-2022'!$A:$A,0),
               MATCH(H$19,'2019-2022'!$1:$1,0)),
         INDEX(INDIRECT("'"&amp;$D$9&amp;"'!A:AE"),
               MATCH($D59,INDIRECT("'"&amp;$D$9&amp;"'!A:A"),0),
               MATCH(H$19,INDIRECT("'"&amp;$D$9&amp;"'!1:1"),0))),
  "-"))</f>
        <v/>
      </c>
      <c r="I59" s="57" t="str">
        <f ca="1">IF($D59="","",
   IFERROR(
      IF(AND($D$9&gt;=2019,$D$9&lt;=2022),
         INDEX('2019-2022'!$A:$AE,
               MATCH($D59,'2019-2022'!$A:$A,0),
               MATCH(I$19,'2019-2022'!$1:$1,0)),
         INDEX(INDIRECT("'"&amp;$D$9&amp;"'!A:AE"),
               MATCH($D59,INDIRECT("'"&amp;$D$9&amp;"'!A:A"),0),
               MATCH(I$19,INDIRECT("'"&amp;$D$9&amp;"'!1:1"),0))),
  "-"))</f>
        <v/>
      </c>
      <c r="J59" s="57" t="str">
        <f>IF(ISBLANK($D59),"",IF(AND($E59="-",$F59="-",$G59="-",$H59="-",$I59="-",IF(COUNTIF(D59,"AMU????"),0,1),IF(COUNTIF(D59,"FIT????"),0,1),IF(COUNTIF(D59,"MAT????"),0,1),IF(COUNTIF(D59,"MON????"),0,1),COUNTIF('2025'!$A:$A,$D59)=1),"Yes","-"))</f>
        <v/>
      </c>
      <c r="K59" s="98" t="str">
        <f ca="1">IF(AND(E59="-",F59="-",G59="-",H59="-",I59="-",J59="-"),"refer to handbook",IF(ISBLANK(D59),"",IF(ISNUMBER(SEARCH($C59,INDEX('2025'!$A:$AF,MATCH('Course Map'!D59,'2025'!$A:$A,0),4))),"Yes","No")))</f>
        <v/>
      </c>
      <c r="L59" s="162"/>
      <c r="M59" s="191"/>
    </row>
    <row r="60" spans="1:13" s="85" customFormat="1" ht="17.149999999999999" customHeight="1" x14ac:dyDescent="0.25">
      <c r="A60" s="186"/>
      <c r="B60" s="173"/>
      <c r="C60" s="393"/>
      <c r="D60" s="94"/>
      <c r="E60" s="53" t="str">
        <f ca="1">IF($D60="","",
   IFERROR(
      IF(AND($D$9&gt;=2019,$D$9&lt;=2022),
         INDEX('2019-2022'!$A:$AE,
               MATCH($D60,'2019-2022'!$A:$A,0),
               MATCH(E$19,'2019-2022'!$1:$1,0)),
         INDEX(INDIRECT("'"&amp;$D$9&amp;"'!A:AE"),
               MATCH($D60,INDIRECT("'"&amp;$D$9&amp;"'!A:A"),0),
               MATCH(E$19,INDIRECT("'"&amp;$D$9&amp;"'!1:1"),0))),
  "-"))</f>
        <v/>
      </c>
      <c r="F60" s="53" t="str">
        <f ca="1">IF($D60="","",
   IFERROR(
      IF(AND($D$9&gt;=2019,$D$9&lt;=2022),
         INDEX('2019-2022'!$A:$AE,
               MATCH($D60,'2019-2022'!$A:$A,0),
               MATCH(F$19,'2019-2022'!$1:$1,0)),
         INDEX(INDIRECT("'"&amp;$D$9&amp;"'!A:AE"),
               MATCH($D60,INDIRECT("'"&amp;$D$9&amp;"'!A:A"),0),
               MATCH(F$19,INDIRECT("'"&amp;$D$9&amp;"'!1:1"),0))),
  "-"))</f>
        <v/>
      </c>
      <c r="G60" s="53" t="str">
        <f ca="1">IF($D60="","",
   IFERROR(
      IF(AND($D$9&gt;=2019,$D$9&lt;=2022),
         INDEX('2019-2022'!$A:$AE,
               MATCH($D60,'2019-2022'!$A:$A,0),
               MATCH(G$19,'2019-2022'!$1:$1,0)),
         INDEX(INDIRECT("'"&amp;$D$9&amp;"'!A:AE"),
               MATCH($D60,INDIRECT("'"&amp;$D$9&amp;"'!A:A"),0),
               MATCH(G$19,INDIRECT("'"&amp;$D$9&amp;"'!1:1"),0))),
  "-"))</f>
        <v/>
      </c>
      <c r="H60" s="63" t="str">
        <f ca="1">IF($D60="","",
   IFERROR(
      IF(AND($D$9&gt;=2019,$D$9&lt;=2022),
         INDEX('2019-2022'!$A:$AE,
               MATCH($D60,'2019-2022'!$A:$A,0),
               MATCH(H$19,'2019-2022'!$1:$1,0)),
         INDEX(INDIRECT("'"&amp;$D$9&amp;"'!A:AE"),
               MATCH($D60,INDIRECT("'"&amp;$D$9&amp;"'!A:A"),0),
               MATCH(H$19,INDIRECT("'"&amp;$D$9&amp;"'!1:1"),0))),
  "-"))</f>
        <v/>
      </c>
      <c r="I60" s="58" t="str">
        <f ca="1">IF($D60="","",
   IFERROR(
      IF(AND($D$9&gt;=2019,$D$9&lt;=2022),
         INDEX('2019-2022'!$A:$AE,
               MATCH($D60,'2019-2022'!$A:$A,0),
               MATCH(I$19,'2019-2022'!$1:$1,0)),
         INDEX(INDIRECT("'"&amp;$D$9&amp;"'!A:AE"),
               MATCH($D60,INDIRECT("'"&amp;$D$9&amp;"'!A:A"),0),
               MATCH(I$19,INDIRECT("'"&amp;$D$9&amp;"'!1:1"),0))),
  "-"))</f>
        <v/>
      </c>
      <c r="J60" s="58" t="str">
        <f>IF(ISBLANK($D60),"",IF(AND($E60="-",$F60="-",$G60="-",$H60="-",$I60="-",IF(COUNTIF(D60,"AMU????"),0,1),IF(COUNTIF(D60,"FIT????"),0,1),IF(COUNTIF(D60,"MAT????"),0,1),IF(COUNTIF(D60,"MON????"),0,1),COUNTIF('2025'!$A:$A,$D60)=1),"Yes","-"))</f>
        <v/>
      </c>
      <c r="K60" s="99" t="str">
        <f ca="1">IF(AND(E60="-",F60="-",G60="-",H60="-",I60="-",J60="-"),"refer to handbook",IF(ISBLANK(D60),"",IF(ISNUMBER(SEARCH($C59,INDEX('2025'!$A:$AF,MATCH('Course Map'!D60,'2025'!$A:$A,0),4))),"Yes","No")))</f>
        <v/>
      </c>
      <c r="L60" s="162"/>
      <c r="M60" s="191"/>
    </row>
    <row r="61" spans="1:13" s="85" customFormat="1" ht="17.149999999999999" customHeight="1" x14ac:dyDescent="0.25">
      <c r="A61" s="186"/>
      <c r="B61" s="173"/>
      <c r="C61" s="394">
        <v>2026</v>
      </c>
      <c r="D61" s="92"/>
      <c r="E61" s="51" t="str">
        <f ca="1">IF($D61="","",
   IFERROR(
      IF(AND($D$9&gt;=2019,$D$9&lt;=2022),
         INDEX('2019-2022'!$A:$AE,
               MATCH($D61,'2019-2022'!$A:$A,0),
               MATCH(E$19,'2019-2022'!$1:$1,0)),
         INDEX(INDIRECT("'"&amp;$D$9&amp;"'!A:AE"),
               MATCH($D61,INDIRECT("'"&amp;$D$9&amp;"'!A:A"),0),
               MATCH(E$19,INDIRECT("'"&amp;$D$9&amp;"'!1:1"),0))),
  "-"))</f>
        <v/>
      </c>
      <c r="F61" s="51" t="str">
        <f ca="1">IF($D61="","",
   IFERROR(
      IF(AND($D$9&gt;=2019,$D$9&lt;=2022),
         INDEX('2019-2022'!$A:$AE,
               MATCH($D61,'2019-2022'!$A:$A,0),
               MATCH(F$19,'2019-2022'!$1:$1,0)),
         INDEX(INDIRECT("'"&amp;$D$9&amp;"'!A:AE"),
               MATCH($D61,INDIRECT("'"&amp;$D$9&amp;"'!A:A"),0),
               MATCH(F$19,INDIRECT("'"&amp;$D$9&amp;"'!1:1"),0))),
  "-"))</f>
        <v/>
      </c>
      <c r="G61" s="51" t="str">
        <f ca="1">IF($D61="","",
   IFERROR(
      IF(AND($D$9&gt;=2019,$D$9&lt;=2022),
         INDEX('2019-2022'!$A:$AE,
               MATCH($D61,'2019-2022'!$A:$A,0),
               MATCH(G$19,'2019-2022'!$1:$1,0)),
         INDEX(INDIRECT("'"&amp;$D$9&amp;"'!A:AE"),
               MATCH($D61,INDIRECT("'"&amp;$D$9&amp;"'!A:A"),0),
               MATCH(G$19,INDIRECT("'"&amp;$D$9&amp;"'!1:1"),0))),
  "-"))</f>
        <v/>
      </c>
      <c r="H61" s="61" t="str">
        <f ca="1">IF($D61="","",
   IFERROR(
      IF(AND($D$9&gt;=2019,$D$9&lt;=2022),
         INDEX('2019-2022'!$A:$AE,
               MATCH($D61,'2019-2022'!$A:$A,0),
               MATCH(H$19,'2019-2022'!$1:$1,0)),
         INDEX(INDIRECT("'"&amp;$D$9&amp;"'!A:AE"),
               MATCH($D61,INDIRECT("'"&amp;$D$9&amp;"'!A:A"),0),
               MATCH(H$19,INDIRECT("'"&amp;$D$9&amp;"'!1:1"),0))),
  "-"))</f>
        <v/>
      </c>
      <c r="I61" s="56" t="str">
        <f ca="1">IF($D61="","",
   IFERROR(
      IF(AND($D$9&gt;=2019,$D$9&lt;=2022),
         INDEX('2019-2022'!$A:$AE,
               MATCH($D61,'2019-2022'!$A:$A,0),
               MATCH(I$19,'2019-2022'!$1:$1,0)),
         INDEX(INDIRECT("'"&amp;$D$9&amp;"'!A:AE"),
               MATCH($D61,INDIRECT("'"&amp;$D$9&amp;"'!A:A"),0),
               MATCH(I$19,INDIRECT("'"&amp;$D$9&amp;"'!1:1"),0))),
  "-"))</f>
        <v/>
      </c>
      <c r="J61" s="56" t="str">
        <f>IF(ISBLANK($D61),"",IF(AND($E61="-",$F61="-",$G61="-",$H61="-",$I61="-",IF(COUNTIF(D61,"AMU????"),0,1),IF(COUNTIF(D61,"FIT????"),0,1),IF(COUNTIF(D61,"MAT????"),0,1),IF(COUNTIF(D61,"MON????"),0,1),COUNTIF('2025'!$A:$A,$D61)=1),"Yes","-"))</f>
        <v/>
      </c>
      <c r="K61" s="97" t="str">
        <f ca="1">IF(AND(E61="-",F61="-",G61="-",H61="-",I61="-",J61="-"),"refer to handbook",IF(ISBLANK(D61),"",IF(ISNUMBER(SEARCH($C63,INDEX('2025'!$A:$AF,MATCH('Course Map'!D61,'2025'!$A:$A,0),4))),"Yes","No")))</f>
        <v/>
      </c>
      <c r="L61" s="162"/>
      <c r="M61" s="191"/>
    </row>
    <row r="62" spans="1:13" s="85" customFormat="1" ht="17.149999999999999" customHeight="1" x14ac:dyDescent="0.25">
      <c r="A62" s="186"/>
      <c r="B62" s="173"/>
      <c r="C62" s="395"/>
      <c r="D62" s="93"/>
      <c r="E62" s="52" t="str">
        <f ca="1">IF($D62="","",
   IFERROR(
      IF(AND($D$9&gt;=2019,$D$9&lt;=2022),
         INDEX('2019-2022'!$A:$AE,
               MATCH($D62,'2019-2022'!$A:$A,0),
               MATCH(E$19,'2019-2022'!$1:$1,0)),
         INDEX(INDIRECT("'"&amp;$D$9&amp;"'!A:AE"),
               MATCH($D62,INDIRECT("'"&amp;$D$9&amp;"'!A:A"),0),
               MATCH(E$19,INDIRECT("'"&amp;$D$9&amp;"'!1:1"),0))),
  "-"))</f>
        <v/>
      </c>
      <c r="F62" s="52" t="str">
        <f ca="1">IF($D62="","",
   IFERROR(
      IF(AND($D$9&gt;=2019,$D$9&lt;=2022),
         INDEX('2019-2022'!$A:$AE,
               MATCH($D62,'2019-2022'!$A:$A,0),
               MATCH(F$19,'2019-2022'!$1:$1,0)),
         INDEX(INDIRECT("'"&amp;$D$9&amp;"'!A:AE"),
               MATCH($D62,INDIRECT("'"&amp;$D$9&amp;"'!A:A"),0),
               MATCH(F$19,INDIRECT("'"&amp;$D$9&amp;"'!1:1"),0))),
  "-"))</f>
        <v/>
      </c>
      <c r="G62" s="52" t="str">
        <f ca="1">IF($D62="","",
   IFERROR(
      IF(AND($D$9&gt;=2019,$D$9&lt;=2022),
         INDEX('2019-2022'!$A:$AE,
               MATCH($D62,'2019-2022'!$A:$A,0),
               MATCH(G$19,'2019-2022'!$1:$1,0)),
         INDEX(INDIRECT("'"&amp;$D$9&amp;"'!A:AE"),
               MATCH($D62,INDIRECT("'"&amp;$D$9&amp;"'!A:A"),0),
               MATCH(G$19,INDIRECT("'"&amp;$D$9&amp;"'!1:1"),0))),
  "-"))</f>
        <v/>
      </c>
      <c r="H62" s="62" t="str">
        <f ca="1">IF($D62="","",
   IFERROR(
      IF(AND($D$9&gt;=2019,$D$9&lt;=2022),
         INDEX('2019-2022'!$A:$AE,
               MATCH($D62,'2019-2022'!$A:$A,0),
               MATCH(H$19,'2019-2022'!$1:$1,0)),
         INDEX(INDIRECT("'"&amp;$D$9&amp;"'!A:AE"),
               MATCH($D62,INDIRECT("'"&amp;$D$9&amp;"'!A:A"),0),
               MATCH(H$19,INDIRECT("'"&amp;$D$9&amp;"'!1:1"),0))),
  "-"))</f>
        <v/>
      </c>
      <c r="I62" s="57" t="str">
        <f ca="1">IF($D62="","",
   IFERROR(
      IF(AND($D$9&gt;=2019,$D$9&lt;=2022),
         INDEX('2019-2022'!$A:$AE,
               MATCH($D62,'2019-2022'!$A:$A,0),
               MATCH(I$19,'2019-2022'!$1:$1,0)),
         INDEX(INDIRECT("'"&amp;$D$9&amp;"'!A:AE"),
               MATCH($D62,INDIRECT("'"&amp;$D$9&amp;"'!A:A"),0),
               MATCH(I$19,INDIRECT("'"&amp;$D$9&amp;"'!1:1"),0))),
  "-"))</f>
        <v/>
      </c>
      <c r="J62" s="57" t="str">
        <f>IF(ISBLANK($D62),"",IF(AND($E62="-",$F62="-",$G62="-",$H62="-",$I62="-",IF(COUNTIF(D62,"AMU????"),0,1),IF(COUNTIF(D62,"FIT????"),0,1),IF(COUNTIF(D62,"MAT????"),0,1),IF(COUNTIF(D62,"MON????"),0,1),COUNTIF('2025'!$A:$A,$D62)=1),"Yes","-"))</f>
        <v/>
      </c>
      <c r="K62" s="98" t="str">
        <f ca="1">IF(AND(E62="-",F62="-",G62="-",H62="-",I62="-",J62="-"),"refer to handbook",IF(ISBLANK(D62),"",IF(ISNUMBER(SEARCH($C63,INDEX('2025'!$A:$AF,MATCH('Course Map'!D62,'2025'!$A:$A,0),4))),"Yes","No")))</f>
        <v/>
      </c>
      <c r="L62" s="162"/>
      <c r="M62" s="191"/>
    </row>
    <row r="63" spans="1:13" s="85" customFormat="1" ht="17.149999999999999" customHeight="1" x14ac:dyDescent="0.25">
      <c r="A63" s="186"/>
      <c r="B63" s="173"/>
      <c r="C63" s="418" t="s">
        <v>10</v>
      </c>
      <c r="D63" s="93"/>
      <c r="E63" s="52" t="str">
        <f ca="1">IF($D63="","",
   IFERROR(
      IF(AND($D$9&gt;=2019,$D$9&lt;=2022),
         INDEX('2019-2022'!$A:$AE,
               MATCH($D63,'2019-2022'!$A:$A,0),
               MATCH(E$19,'2019-2022'!$1:$1,0)),
         INDEX(INDIRECT("'"&amp;$D$9&amp;"'!A:AE"),
               MATCH($D63,INDIRECT("'"&amp;$D$9&amp;"'!A:A"),0),
               MATCH(E$19,INDIRECT("'"&amp;$D$9&amp;"'!1:1"),0))),
  "-"))</f>
        <v/>
      </c>
      <c r="F63" s="52" t="str">
        <f ca="1">IF($D63="","",
   IFERROR(
      IF(AND($D$9&gt;=2019,$D$9&lt;=2022),
         INDEX('2019-2022'!$A:$AE,
               MATCH($D63,'2019-2022'!$A:$A,0),
               MATCH(F$19,'2019-2022'!$1:$1,0)),
         INDEX(INDIRECT("'"&amp;$D$9&amp;"'!A:AE"),
               MATCH($D63,INDIRECT("'"&amp;$D$9&amp;"'!A:A"),0),
               MATCH(F$19,INDIRECT("'"&amp;$D$9&amp;"'!1:1"),0))),
  "-"))</f>
        <v/>
      </c>
      <c r="G63" s="52" t="str">
        <f ca="1">IF($D63="","",
   IFERROR(
      IF(AND($D$9&gt;=2019,$D$9&lt;=2022),
         INDEX('2019-2022'!$A:$AE,
               MATCH($D63,'2019-2022'!$A:$A,0),
               MATCH(G$19,'2019-2022'!$1:$1,0)),
         INDEX(INDIRECT("'"&amp;$D$9&amp;"'!A:AE"),
               MATCH($D63,INDIRECT("'"&amp;$D$9&amp;"'!A:A"),0),
               MATCH(G$19,INDIRECT("'"&amp;$D$9&amp;"'!1:1"),0))),
  "-"))</f>
        <v/>
      </c>
      <c r="H63" s="62" t="str">
        <f ca="1">IF($D63="","",
   IFERROR(
      IF(AND($D$9&gt;=2019,$D$9&lt;=2022),
         INDEX('2019-2022'!$A:$AE,
               MATCH($D63,'2019-2022'!$A:$A,0),
               MATCH(H$19,'2019-2022'!$1:$1,0)),
         INDEX(INDIRECT("'"&amp;$D$9&amp;"'!A:AE"),
               MATCH($D63,INDIRECT("'"&amp;$D$9&amp;"'!A:A"),0),
               MATCH(H$19,INDIRECT("'"&amp;$D$9&amp;"'!1:1"),0))),
  "-"))</f>
        <v/>
      </c>
      <c r="I63" s="57" t="str">
        <f ca="1">IF($D63="","",
   IFERROR(
      IF(AND($D$9&gt;=2019,$D$9&lt;=2022),
         INDEX('2019-2022'!$A:$AE,
               MATCH($D63,'2019-2022'!$A:$A,0),
               MATCH(I$19,'2019-2022'!$1:$1,0)),
         INDEX(INDIRECT("'"&amp;$D$9&amp;"'!A:AE"),
               MATCH($D63,INDIRECT("'"&amp;$D$9&amp;"'!A:A"),0),
               MATCH(I$19,INDIRECT("'"&amp;$D$9&amp;"'!1:1"),0))),
  "-"))</f>
        <v/>
      </c>
      <c r="J63" s="57" t="str">
        <f>IF(ISBLANK($D63),"",IF(AND($E63="-",$F63="-",$G63="-",$H63="-",$I63="-",IF(COUNTIF(D63,"AMU????"),0,1),IF(COUNTIF(D63,"FIT????"),0,1),IF(COUNTIF(D63,"MAT????"),0,1),IF(COUNTIF(D63,"MON????"),0,1),COUNTIF('2025'!$A:$A,$D63)=1),"Yes","-"))</f>
        <v/>
      </c>
      <c r="K63" s="98" t="str">
        <f ca="1">IF(AND(E63="-",F63="-",G63="-",H63="-",I63="-",J63="-"),"refer to handbook",IF(ISBLANK(D63),"",IF(ISNUMBER(SEARCH($C63,INDEX('2025'!$A:$AF,MATCH('Course Map'!D63,'2025'!$A:$A,0),4))),"Yes","No")))</f>
        <v/>
      </c>
      <c r="L63" s="162"/>
      <c r="M63" s="191"/>
    </row>
    <row r="64" spans="1:13" s="85" customFormat="1" ht="17.149999999999999" customHeight="1" x14ac:dyDescent="0.25">
      <c r="A64" s="186"/>
      <c r="B64" s="173"/>
      <c r="C64" s="419"/>
      <c r="D64" s="96"/>
      <c r="E64" s="89" t="str">
        <f ca="1">IF($D64="","",
   IFERROR(
      IF(AND($D$9&gt;=2019,$D$9&lt;=2022),
         INDEX('2019-2022'!$A:$AE,
               MATCH($D64,'2019-2022'!$A:$A,0),
               MATCH(E$19,'2019-2022'!$1:$1,0)),
         INDEX(INDIRECT("'"&amp;$D$9&amp;"'!A:AE"),
               MATCH($D64,INDIRECT("'"&amp;$D$9&amp;"'!A:A"),0),
               MATCH(E$19,INDIRECT("'"&amp;$D$9&amp;"'!1:1"),0))),
  "-"))</f>
        <v/>
      </c>
      <c r="F64" s="89" t="str">
        <f ca="1">IF($D64="","",
   IFERROR(
      IF(AND($D$9&gt;=2019,$D$9&lt;=2022),
         INDEX('2019-2022'!$A:$AE,
               MATCH($D64,'2019-2022'!$A:$A,0),
               MATCH(F$19,'2019-2022'!$1:$1,0)),
         INDEX(INDIRECT("'"&amp;$D$9&amp;"'!A:AE"),
               MATCH($D64,INDIRECT("'"&amp;$D$9&amp;"'!A:A"),0),
               MATCH(F$19,INDIRECT("'"&amp;$D$9&amp;"'!1:1"),0))),
  "-"))</f>
        <v/>
      </c>
      <c r="G64" s="89" t="str">
        <f ca="1">IF($D64="","",
   IFERROR(
      IF(AND($D$9&gt;=2019,$D$9&lt;=2022),
         INDEX('2019-2022'!$A:$AE,
               MATCH($D64,'2019-2022'!$A:$A,0),
               MATCH(G$19,'2019-2022'!$1:$1,0)),
         INDEX(INDIRECT("'"&amp;$D$9&amp;"'!A:AE"),
               MATCH($D64,INDIRECT("'"&amp;$D$9&amp;"'!A:A"),0),
               MATCH(G$19,INDIRECT("'"&amp;$D$9&amp;"'!1:1"),0))),
  "-"))</f>
        <v/>
      </c>
      <c r="H64" s="90" t="str">
        <f ca="1">IF($D64="","",
   IFERROR(
      IF(AND($D$9&gt;=2019,$D$9&lt;=2022),
         INDEX('2019-2022'!$A:$AE,
               MATCH($D64,'2019-2022'!$A:$A,0),
               MATCH(H$19,'2019-2022'!$1:$1,0)),
         INDEX(INDIRECT("'"&amp;$D$9&amp;"'!A:AE"),
               MATCH($D64,INDIRECT("'"&amp;$D$9&amp;"'!A:A"),0),
               MATCH(H$19,INDIRECT("'"&amp;$D$9&amp;"'!1:1"),0))),
  "-"))</f>
        <v/>
      </c>
      <c r="I64" s="91" t="str">
        <f ca="1">IF($D64="","",
   IFERROR(
      IF(AND($D$9&gt;=2019,$D$9&lt;=2022),
         INDEX('2019-2022'!$A:$AE,
               MATCH($D64,'2019-2022'!$A:$A,0),
               MATCH(I$19,'2019-2022'!$1:$1,0)),
         INDEX(INDIRECT("'"&amp;$D$9&amp;"'!A:AE"),
               MATCH($D64,INDIRECT("'"&amp;$D$9&amp;"'!A:A"),0),
               MATCH(I$19,INDIRECT("'"&amp;$D$9&amp;"'!1:1"),0))),
  "-"))</f>
        <v/>
      </c>
      <c r="J64" s="91" t="str">
        <f>IF(ISBLANK($D64),"",IF(AND($E64="-",$F64="-",$G64="-",$H64="-",$I64="-",IF(COUNTIF(D64,"AMU????"),0,1),IF(COUNTIF(D64,"FIT????"),0,1),IF(COUNTIF(D64,"MAT????"),0,1),IF(COUNTIF(D64,"MON????"),0,1),COUNTIF('2025'!$A:$A,$D64)=1),"Yes","-"))</f>
        <v/>
      </c>
      <c r="K64" s="103" t="str">
        <f ca="1">IF(AND(E64="-",F64="-",G64="-",H64="-",I64="-",J64="-"),"refer to handbook",IF(ISBLANK(D64),"",IF(ISNUMBER(SEARCH($C63,INDEX('2025'!$A:$AF,MATCH('Course Map'!D64,'2025'!$A:$A,0),4))),"Yes","No")))</f>
        <v/>
      </c>
      <c r="L64" s="162"/>
      <c r="M64" s="311"/>
    </row>
    <row r="65" spans="1:14" s="32" customFormat="1" ht="7.5" customHeight="1" thickBot="1" x14ac:dyDescent="0.3">
      <c r="A65" s="274"/>
      <c r="B65" s="275"/>
      <c r="C65" s="366"/>
      <c r="D65" s="366"/>
      <c r="E65" s="276"/>
      <c r="F65" s="277"/>
      <c r="G65" s="273"/>
      <c r="H65" s="278"/>
      <c r="I65" s="278"/>
      <c r="J65" s="278"/>
      <c r="K65" s="279"/>
      <c r="L65" s="207"/>
      <c r="M65" s="206"/>
      <c r="N65" s="85"/>
    </row>
    <row r="66" spans="1:14" s="85" customFormat="1" ht="17.149999999999999" customHeight="1" thickTop="1" thickBot="1" x14ac:dyDescent="0.3">
      <c r="A66" s="186"/>
      <c r="B66" s="173"/>
      <c r="C66" s="280" t="s">
        <v>589</v>
      </c>
      <c r="D66" s="340" t="s">
        <v>590</v>
      </c>
      <c r="E66" s="341" t="s">
        <v>591</v>
      </c>
      <c r="F66" s="420"/>
      <c r="G66" s="421"/>
      <c r="H66" s="281"/>
      <c r="I66" s="282"/>
      <c r="J66" s="283"/>
      <c r="K66" s="284"/>
      <c r="L66" s="285"/>
      <c r="M66" s="210"/>
    </row>
    <row r="67" spans="1:14" s="85" customFormat="1" ht="17.149999999999999" customHeight="1" thickTop="1" thickBot="1" x14ac:dyDescent="0.3">
      <c r="A67" s="186"/>
      <c r="B67" s="173"/>
      <c r="C67" s="286" t="str">
        <f>IFERROR(IF(AND(CC!A50="Completed", CC!B50="Completed", J10&gt;=10, J7=32, D67&lt;&gt;"-", E67="Completed"), "Completed", "Incomplete"), "No")</f>
        <v>Incomplete</v>
      </c>
      <c r="D67" s="308" t="str">
        <f t="array" ref="D67">IFERROR(INDEX(CC!C50:N50, SMALL(IF(CC!C50:N50&lt;&gt;"No", COLUMN(CC!C50:N50)-COLUMN(CC!C50)+1), COLUMN(A1))), "-")</f>
        <v>-</v>
      </c>
      <c r="E67" s="287" t="str">
        <f>CC!D47</f>
        <v>Incomplete</v>
      </c>
      <c r="F67" s="422"/>
      <c r="G67" s="423"/>
      <c r="H67" s="350"/>
      <c r="I67" s="351"/>
      <c r="J67" s="354"/>
      <c r="K67" s="356"/>
      <c r="L67" s="285"/>
      <c r="M67" s="309"/>
    </row>
    <row r="68" spans="1:14" s="85" customFormat="1" ht="17.149999999999999" customHeight="1" thickTop="1" x14ac:dyDescent="0.25">
      <c r="A68" s="186"/>
      <c r="B68" s="173"/>
      <c r="C68" s="361" t="s">
        <v>592</v>
      </c>
      <c r="D68" s="348"/>
      <c r="E68" s="359"/>
      <c r="F68" s="349"/>
      <c r="G68" s="358"/>
      <c r="H68" s="352"/>
      <c r="I68" s="355"/>
      <c r="J68" s="353"/>
      <c r="K68" s="357"/>
      <c r="L68" s="285"/>
      <c r="M68" s="309"/>
    </row>
    <row r="69" spans="1:14" ht="13.5" customHeight="1" x14ac:dyDescent="0.25">
      <c r="A69" s="186"/>
      <c r="B69" s="173"/>
      <c r="C69" s="42" t="s">
        <v>12</v>
      </c>
      <c r="D69" s="4"/>
      <c r="E69" s="4"/>
      <c r="F69" s="4"/>
      <c r="G69" s="4"/>
      <c r="H69" s="4"/>
      <c r="I69" s="4"/>
      <c r="J69" s="4"/>
      <c r="K69" s="27"/>
      <c r="L69" s="162"/>
      <c r="M69" s="310"/>
    </row>
    <row r="70" spans="1:14" ht="20.25" customHeight="1" x14ac:dyDescent="0.25">
      <c r="A70" s="186"/>
      <c r="B70" s="173"/>
      <c r="C70" s="403"/>
      <c r="D70" s="404"/>
      <c r="E70" s="404"/>
      <c r="F70" s="404"/>
      <c r="G70" s="404"/>
      <c r="H70" s="404"/>
      <c r="I70" s="404"/>
      <c r="J70" s="404"/>
      <c r="K70" s="405"/>
      <c r="L70" s="162"/>
      <c r="M70" s="191"/>
    </row>
    <row r="71" spans="1:14" ht="20.25" customHeight="1" x14ac:dyDescent="0.25">
      <c r="A71" s="186"/>
      <c r="B71" s="173"/>
      <c r="C71" s="406"/>
      <c r="D71" s="407"/>
      <c r="E71" s="407"/>
      <c r="F71" s="407"/>
      <c r="G71" s="407"/>
      <c r="H71" s="407"/>
      <c r="I71" s="407"/>
      <c r="J71" s="407"/>
      <c r="K71" s="408"/>
      <c r="L71" s="162"/>
      <c r="M71" s="191"/>
    </row>
    <row r="72" spans="1:14" ht="20.25" customHeight="1" x14ac:dyDescent="0.25">
      <c r="A72" s="186"/>
      <c r="B72" s="173"/>
      <c r="C72" s="406"/>
      <c r="D72" s="407"/>
      <c r="E72" s="407"/>
      <c r="F72" s="407"/>
      <c r="G72" s="407"/>
      <c r="H72" s="407"/>
      <c r="I72" s="407"/>
      <c r="J72" s="407"/>
      <c r="K72" s="408"/>
      <c r="L72" s="162"/>
      <c r="M72" s="191"/>
    </row>
    <row r="73" spans="1:14" ht="20.25" customHeight="1" x14ac:dyDescent="0.25">
      <c r="A73" s="186"/>
      <c r="B73" s="173"/>
      <c r="C73" s="406"/>
      <c r="D73" s="407"/>
      <c r="E73" s="407"/>
      <c r="F73" s="407"/>
      <c r="G73" s="407"/>
      <c r="H73" s="407"/>
      <c r="I73" s="407"/>
      <c r="J73" s="407"/>
      <c r="K73" s="408"/>
      <c r="L73" s="162"/>
      <c r="M73" s="191"/>
    </row>
    <row r="74" spans="1:14" ht="6.75" customHeight="1" x14ac:dyDescent="0.25">
      <c r="A74" s="186"/>
      <c r="B74" s="173"/>
      <c r="C74" s="409"/>
      <c r="D74" s="410"/>
      <c r="E74" s="410"/>
      <c r="F74" s="410"/>
      <c r="G74" s="410"/>
      <c r="H74" s="410"/>
      <c r="I74" s="410"/>
      <c r="J74" s="410"/>
      <c r="K74" s="411"/>
      <c r="L74" s="162"/>
      <c r="M74" s="191"/>
    </row>
    <row r="75" spans="1:14" s="25" customFormat="1" ht="10.5" customHeight="1" x14ac:dyDescent="0.25">
      <c r="A75" s="186"/>
      <c r="B75" s="188"/>
      <c r="C75" s="337"/>
      <c r="D75" s="338"/>
      <c r="E75" s="338"/>
      <c r="F75" s="338"/>
      <c r="G75" s="338"/>
      <c r="H75" s="338"/>
      <c r="I75" s="338"/>
      <c r="J75" s="338"/>
      <c r="K75" s="339"/>
      <c r="L75" s="161"/>
      <c r="M75" s="191"/>
    </row>
    <row r="76" spans="1:14" ht="4.5" customHeight="1" x14ac:dyDescent="0.25">
      <c r="A76" s="166"/>
      <c r="B76" s="187"/>
      <c r="C76" s="187"/>
      <c r="D76" s="187"/>
      <c r="E76" s="187"/>
      <c r="F76" s="187"/>
      <c r="G76" s="187"/>
      <c r="H76" s="187"/>
      <c r="I76" s="187"/>
      <c r="J76" s="187"/>
      <c r="K76" s="187"/>
      <c r="L76" s="187"/>
      <c r="M76" s="166"/>
    </row>
  </sheetData>
  <sheetProtection algorithmName="SHA-512" hashValue="39env9W5PEW5YU2JAfSa++o/9QxTrxfGu4ibW9Nq4JsM6oXQBAEs0CWlN+nXv7qVQhbtUVZk9kU67DnKmiR4ng==" saltValue="0yDGDEjbl9A5nHHdvOX5sA==" spinCount="100000" sheet="1" selectLockedCells="1"/>
  <mergeCells count="40">
    <mergeCell ref="C3:K3"/>
    <mergeCell ref="C5:K5"/>
    <mergeCell ref="I6:J6"/>
    <mergeCell ref="C18:C19"/>
    <mergeCell ref="D18:D19"/>
    <mergeCell ref="K18:K19"/>
    <mergeCell ref="D6:F6"/>
    <mergeCell ref="D7:F7"/>
    <mergeCell ref="D8:F8"/>
    <mergeCell ref="D11:E11"/>
    <mergeCell ref="D12:E12"/>
    <mergeCell ref="D13:E13"/>
    <mergeCell ref="D14:E14"/>
    <mergeCell ref="D15:E15"/>
    <mergeCell ref="C4:K4"/>
    <mergeCell ref="H17:K17"/>
    <mergeCell ref="C70:K74"/>
    <mergeCell ref="C40:C41"/>
    <mergeCell ref="C42:C43"/>
    <mergeCell ref="C44:C45"/>
    <mergeCell ref="C46:C47"/>
    <mergeCell ref="C57:C58"/>
    <mergeCell ref="C63:C64"/>
    <mergeCell ref="F66:G67"/>
    <mergeCell ref="C48:C49"/>
    <mergeCell ref="C30:C31"/>
    <mergeCell ref="D9:E9"/>
    <mergeCell ref="D10:E10"/>
    <mergeCell ref="C59:C60"/>
    <mergeCell ref="C61:C62"/>
    <mergeCell ref="C38:C39"/>
    <mergeCell ref="C50:C51"/>
    <mergeCell ref="C28:C29"/>
    <mergeCell ref="C34:C35"/>
    <mergeCell ref="C36:C37"/>
    <mergeCell ref="C32:C33"/>
    <mergeCell ref="C20:C21"/>
    <mergeCell ref="C22:C23"/>
    <mergeCell ref="C24:C25"/>
    <mergeCell ref="C26:C27"/>
  </mergeCells>
  <conditionalFormatting sqref="J8">
    <cfRule type="cellIs" dxfId="1604" priority="232" operator="greaterThan">
      <formula>14</formula>
    </cfRule>
  </conditionalFormatting>
  <conditionalFormatting sqref="J7">
    <cfRule type="cellIs" dxfId="1603" priority="234" operator="notEqual">
      <formula>32</formula>
    </cfRule>
  </conditionalFormatting>
  <conditionalFormatting sqref="E20:E64">
    <cfRule type="notContainsBlanks" dxfId="1602" priority="907">
      <formula>LEN(TRIM(E20))&gt;0</formula>
    </cfRule>
  </conditionalFormatting>
  <conditionalFormatting sqref="H20:H64">
    <cfRule type="notContainsBlanks" dxfId="1601" priority="910">
      <formula>LEN(TRIM(H20))&gt;0</formula>
    </cfRule>
  </conditionalFormatting>
  <conditionalFormatting sqref="J10">
    <cfRule type="cellIs" dxfId="1600" priority="159" operator="lessThan">
      <formula>6</formula>
    </cfRule>
  </conditionalFormatting>
  <conditionalFormatting sqref="K20:K39 K53:K64">
    <cfRule type="containsText" dxfId="1599" priority="154" operator="containsText" text="NO">
      <formula>NOT(ISERROR(SEARCH("NO",K20)))</formula>
    </cfRule>
  </conditionalFormatting>
  <conditionalFormatting sqref="J13:J14">
    <cfRule type="cellIs" dxfId="1598" priority="153" operator="lessThan">
      <formula>4</formula>
    </cfRule>
  </conditionalFormatting>
  <conditionalFormatting sqref="K57:K64">
    <cfRule type="containsText" dxfId="1597" priority="127" operator="containsText" text="NO">
      <formula>NOT(ISERROR(SEARCH("NO",K57)))</formula>
    </cfRule>
  </conditionalFormatting>
  <conditionalFormatting sqref="D16:E16">
    <cfRule type="expression" dxfId="1596" priority="147">
      <formula>$D$12="Another major + 1 minor"</formula>
    </cfRule>
  </conditionalFormatting>
  <conditionalFormatting sqref="J12">
    <cfRule type="cellIs" dxfId="1595" priority="123" operator="lessThan">
      <formula>8</formula>
    </cfRule>
  </conditionalFormatting>
  <conditionalFormatting sqref="G20:G64">
    <cfRule type="notContainsBlanks" dxfId="1594" priority="909">
      <formula>LEN(TRIM(G20))&gt;0</formula>
    </cfRule>
  </conditionalFormatting>
  <conditionalFormatting sqref="K44:K47">
    <cfRule type="containsText" dxfId="1593" priority="114" operator="containsText" text="NO">
      <formula>NOT(ISERROR(SEARCH("NO",K44)))</formula>
    </cfRule>
  </conditionalFormatting>
  <conditionalFormatting sqref="K40:K43">
    <cfRule type="containsText" dxfId="1592" priority="105" operator="containsText" text="NO">
      <formula>NOT(ISERROR(SEARCH("NO",K40)))</formula>
    </cfRule>
  </conditionalFormatting>
  <conditionalFormatting sqref="J20:J56">
    <cfRule type="notContainsBlanks" dxfId="1591" priority="912">
      <formula>LEN(TRIM(J20))&gt;0</formula>
    </cfRule>
  </conditionalFormatting>
  <conditionalFormatting sqref="K48:K51">
    <cfRule type="containsText" dxfId="1590" priority="96" operator="containsText" text="NO">
      <formula>NOT(ISERROR(SEARCH("NO",K48)))</formula>
    </cfRule>
  </conditionalFormatting>
  <conditionalFormatting sqref="J15">
    <cfRule type="cellIs" dxfId="1589" priority="94" operator="lessThan">
      <formula>8</formula>
    </cfRule>
  </conditionalFormatting>
  <conditionalFormatting sqref="I20:I64">
    <cfRule type="notContainsBlanks" dxfId="1588" priority="911">
      <formula>LEN(TRIM(I20))&gt;0</formula>
    </cfRule>
  </conditionalFormatting>
  <conditionalFormatting sqref="J16">
    <cfRule type="cellIs" dxfId="1587" priority="81" operator="lessThan">
      <formula>4</formula>
    </cfRule>
  </conditionalFormatting>
  <conditionalFormatting sqref="F20:F64">
    <cfRule type="notContainsBlanks" dxfId="1586" priority="908">
      <formula>LEN(TRIM(F20))&gt;0</formula>
    </cfRule>
  </conditionalFormatting>
  <conditionalFormatting sqref="C53:C64">
    <cfRule type="cellIs" dxfId="1585" priority="51" operator="equal">
      <formula>"Select Year here"</formula>
    </cfRule>
    <cfRule type="cellIs" dxfId="1584" priority="73" operator="equal">
      <formula>"Select semester here"</formula>
    </cfRule>
    <cfRule type="cellIs" dxfId="1583" priority="74" operator="equal">
      <formula>"Select Alt semester"</formula>
    </cfRule>
    <cfRule type="cellIs" dxfId="1582" priority="75" operator="equal">
      <formula>"-"</formula>
    </cfRule>
  </conditionalFormatting>
  <conditionalFormatting sqref="D11">
    <cfRule type="cellIs" dxfId="1581" priority="53" operator="equal">
      <formula>"Select Major here"</formula>
    </cfRule>
  </conditionalFormatting>
  <conditionalFormatting sqref="C15">
    <cfRule type="expression" dxfId="1580" priority="69">
      <formula>$D$12="Another major + 1 minor"</formula>
    </cfRule>
  </conditionalFormatting>
  <conditionalFormatting sqref="C14">
    <cfRule type="expression" dxfId="1579" priority="63">
      <formula>$D$12="Another major + 1 minor"</formula>
    </cfRule>
  </conditionalFormatting>
  <conditionalFormatting sqref="C13">
    <cfRule type="expression" dxfId="1578" priority="57">
      <formula>$D$12="Another major + 1 minor"</formula>
    </cfRule>
  </conditionalFormatting>
  <conditionalFormatting sqref="D10:E10">
    <cfRule type="cellIs" dxfId="1577" priority="50" operator="equal">
      <formula>"Select Intake Semester here"</formula>
    </cfRule>
  </conditionalFormatting>
  <conditionalFormatting sqref="E65">
    <cfRule type="notContainsBlanks" dxfId="1576" priority="47">
      <formula>LEN(TRIM(E65))&gt;0</formula>
    </cfRule>
  </conditionalFormatting>
  <conditionalFormatting sqref="I65:I68">
    <cfRule type="notContainsBlanks" dxfId="1575" priority="46">
      <formula>LEN(TRIM(I65))&gt;0</formula>
    </cfRule>
  </conditionalFormatting>
  <conditionalFormatting sqref="K65:K68">
    <cfRule type="containsText" dxfId="1574" priority="45" operator="containsText" text="NO">
      <formula>NOT(ISERROR(SEARCH("NO",K65)))</formula>
    </cfRule>
  </conditionalFormatting>
  <conditionalFormatting sqref="E65">
    <cfRule type="notContainsBlanks" dxfId="1573" priority="44">
      <formula>LEN(TRIM(E65))&gt;0</formula>
    </cfRule>
  </conditionalFormatting>
  <conditionalFormatting sqref="F65:G65">
    <cfRule type="containsText" dxfId="1572" priority="40" operator="containsText" text="compulsory">
      <formula>NOT(ISERROR(SEARCH("compulsory",F65)))</formula>
    </cfRule>
    <cfRule type="notContainsBlanks" dxfId="1571" priority="42">
      <formula>LEN(TRIM(F65))&gt;0</formula>
    </cfRule>
  </conditionalFormatting>
  <conditionalFormatting sqref="K65:K68">
    <cfRule type="containsText" dxfId="1570" priority="41" operator="containsText" text="NO">
      <formula>NOT(ISERROR(SEARCH("NO",K65)))</formula>
    </cfRule>
  </conditionalFormatting>
  <conditionalFormatting sqref="H65:H68">
    <cfRule type="notContainsBlanks" dxfId="1569" priority="39">
      <formula>LEN(TRIM(H65))&gt;0</formula>
    </cfRule>
  </conditionalFormatting>
  <conditionalFormatting sqref="J65:J68">
    <cfRule type="notContainsBlanks" dxfId="1568" priority="48">
      <formula>LEN(TRIM(J65))&gt;0</formula>
    </cfRule>
  </conditionalFormatting>
  <conditionalFormatting sqref="D65">
    <cfRule type="duplicateValues" dxfId="1567" priority="49"/>
  </conditionalFormatting>
  <conditionalFormatting sqref="C66:C68">
    <cfRule type="duplicateValues" dxfId="1566" priority="33"/>
  </conditionalFormatting>
  <conditionalFormatting sqref="C66">
    <cfRule type="notContainsBlanks" dxfId="1565" priority="32">
      <formula>LEN(TRIM(C66))&gt;0</formula>
    </cfRule>
  </conditionalFormatting>
  <conditionalFormatting sqref="C67:C68">
    <cfRule type="containsText" dxfId="1564" priority="31" operator="containsText" text="Incomplete">
      <formula>NOT(ISERROR(SEARCH("Incomplete",C67)))</formula>
    </cfRule>
  </conditionalFormatting>
  <conditionalFormatting sqref="E67:E68">
    <cfRule type="containsText" dxfId="1563" priority="18" operator="containsText" text="STNY">
      <formula>NOT(ISERROR(SEARCH("STNY",E67)))</formula>
    </cfRule>
    <cfRule type="containsText" dxfId="1562" priority="19" operator="containsText" text="DM">
      <formula>NOT(ISERROR(SEARCH("DM",E67)))</formula>
    </cfRule>
    <cfRule type="containsText" dxfId="1561" priority="20" operator="containsText" text="FT">
      <formula>NOT(ISERROR(SEARCH("FT",E67)))</formula>
    </cfRule>
    <cfRule type="containsText" dxfId="1560" priority="21" operator="containsText" text="SM">
      <formula>NOT(ISERROR(SEARCH("SM",E67)))</formula>
    </cfRule>
    <cfRule type="containsText" dxfId="1559" priority="22" operator="containsText" text="MGMT">
      <formula>NOT(ISERROR(SEARCH("MGMT",E67)))</formula>
    </cfRule>
    <cfRule type="containsText" dxfId="1558" priority="23" operator="containsText" text="IBM">
      <formula>NOT(ISERROR(SEARCH("IBM",E67)))</formula>
    </cfRule>
    <cfRule type="containsText" dxfId="1557" priority="24" operator="containsText" text="EBS">
      <formula>NOT(ISERROR(SEARCH("EBS",E67)))</formula>
    </cfRule>
    <cfRule type="containsText" dxfId="1556" priority="25" operator="containsText" text="BA">
      <formula>NOT(ISERROR(SEARCH("BA",E67)))</formula>
    </cfRule>
    <cfRule type="containsText" dxfId="1555" priority="26" operator="containsText" text="BLT">
      <formula>NOT(ISERROR(SEARCH("BLT",E67)))</formula>
    </cfRule>
    <cfRule type="containsText" dxfId="1554" priority="27" operator="containsText" text="BFM">
      <formula>NOT(ISERROR(SEARCH("BFM",E67)))</formula>
    </cfRule>
    <cfRule type="containsText" dxfId="1553" priority="28" operator="containsText" text="AE">
      <formula>NOT(ISERROR(SEARCH("AE",E67)))</formula>
    </cfRule>
    <cfRule type="containsText" dxfId="1552" priority="29" operator="containsText" text="ACCT">
      <formula>NOT(ISERROR(SEARCH("ACCT",E67)))</formula>
    </cfRule>
  </conditionalFormatting>
  <conditionalFormatting sqref="D67:D68">
    <cfRule type="containsText" dxfId="1551" priority="5" operator="containsText" text="STNY">
      <formula>NOT(ISERROR(SEARCH("STNY",D67)))</formula>
    </cfRule>
    <cfRule type="containsText" dxfId="1550" priority="6" operator="containsText" text="DM">
      <formula>NOT(ISERROR(SEARCH("DM",D67)))</formula>
    </cfRule>
    <cfRule type="containsText" dxfId="1549" priority="7" operator="containsText" text="FT">
      <formula>NOT(ISERROR(SEARCH("FT",D67)))</formula>
    </cfRule>
    <cfRule type="containsText" dxfId="1548" priority="8" operator="containsText" text="SM">
      <formula>NOT(ISERROR(SEARCH("SM",D67)))</formula>
    </cfRule>
    <cfRule type="containsText" dxfId="1547" priority="9" operator="containsText" text="MGMT">
      <formula>NOT(ISERROR(SEARCH("MGMT",D67)))</formula>
    </cfRule>
    <cfRule type="containsText" dxfId="1546" priority="10" operator="containsText" text="IBM">
      <formula>NOT(ISERROR(SEARCH("IBM",D67)))</formula>
    </cfRule>
    <cfRule type="containsText" dxfId="1545" priority="11" operator="containsText" text="EBS">
      <formula>NOT(ISERROR(SEARCH("EBS",D67)))</formula>
    </cfRule>
    <cfRule type="containsText" dxfId="1544" priority="12" operator="containsText" text="BA">
      <formula>NOT(ISERROR(SEARCH("BA",D67)))</formula>
    </cfRule>
    <cfRule type="containsText" dxfId="1543" priority="13" operator="containsText" text="BLT">
      <formula>NOT(ISERROR(SEARCH("BLT",D67)))</formula>
    </cfRule>
    <cfRule type="containsText" dxfId="1542" priority="14" operator="containsText" text="BFM">
      <formula>NOT(ISERROR(SEARCH("BFM",D67)))</formula>
    </cfRule>
    <cfRule type="containsText" dxfId="1541" priority="15" operator="containsText" text="AE">
      <formula>NOT(ISERROR(SEARCH("AE",D67)))</formula>
    </cfRule>
    <cfRule type="containsText" dxfId="1540" priority="16" operator="containsText" text="ACCT">
      <formula>NOT(ISERROR(SEARCH("ACCT",D67)))</formula>
    </cfRule>
  </conditionalFormatting>
  <conditionalFormatting sqref="D20:D64">
    <cfRule type="duplicateValues" dxfId="1539" priority="4"/>
  </conditionalFormatting>
  <conditionalFormatting sqref="D9:E9">
    <cfRule type="cellIs" dxfId="1538" priority="2" operator="equal">
      <formula>"Select Year here"</formula>
    </cfRule>
  </conditionalFormatting>
  <conditionalFormatting sqref="C65">
    <cfRule type="duplicateValues" dxfId="1537" priority="1"/>
  </conditionalFormatting>
  <dataValidations count="1">
    <dataValidation allowBlank="1" showErrorMessage="1" sqref="D13 D12:E12" xr:uid="{067E3196-C9E1-4004-B2D1-5840A24F3937}"/>
  </dataValidations>
  <printOptions horizontalCentered="1" verticalCentered="1"/>
  <pageMargins left="0.23622047244094491" right="0.23622047244094491" top="0.74803149606299213" bottom="0.74803149606299213" header="0.31496062992125984" footer="0.31496062992125984"/>
  <pageSetup paperSize="9" scale="61"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56" id="{A4A94509-3D81-4399-AA93-5A3D535B2EE9}">
            <xm:f>$D$12=Lists!$B$3</xm:f>
            <x14:dxf>
              <fill>
                <patternFill>
                  <bgColor rgb="FFBAD9EC"/>
                </patternFill>
              </fill>
            </x14:dxf>
          </x14:cfRule>
          <xm:sqref>D13:D14</xm:sqref>
        </x14:conditionalFormatting>
        <x14:conditionalFormatting xmlns:xm="http://schemas.microsoft.com/office/excel/2006/main">
          <x14:cfRule type="expression" priority="252" id="{ADB5E8DD-2431-4B6F-96B9-6181B3389B8B}">
            <xm:f>$D$12=Lists!$B$3</xm:f>
            <x14:dxf>
              <fill>
                <patternFill>
                  <bgColor rgb="FFEFF6FB"/>
                </patternFill>
              </fill>
            </x14:dxf>
          </x14:cfRule>
          <xm:sqref>D13:D14</xm:sqref>
        </x14:conditionalFormatting>
        <x14:conditionalFormatting xmlns:xm="http://schemas.microsoft.com/office/excel/2006/main">
          <x14:cfRule type="expression" priority="125" id="{F2BB2C3D-6B84-49FE-92DC-5138043E7134}">
            <xm:f>$D$12=Lists!$B$3</xm:f>
            <x14:dxf>
              <font>
                <b val="0"/>
                <i val="0"/>
                <strike/>
                <color theme="1" tint="0.499984740745262"/>
              </font>
              <fill>
                <patternFill>
                  <bgColor theme="0"/>
                </patternFill>
              </fill>
            </x14:dxf>
          </x14:cfRule>
          <xm:sqref>D15 D16:E16</xm:sqref>
        </x14:conditionalFormatting>
        <x14:conditionalFormatting xmlns:xm="http://schemas.microsoft.com/office/excel/2006/main">
          <x14:cfRule type="expression" priority="254" id="{F2E5820A-2896-4ED5-BECF-23506C12902B}">
            <xm:f>$D$12=Lists!$B$5</xm:f>
            <x14:dxf>
              <fill>
                <patternFill>
                  <bgColor rgb="FFBAD9EC"/>
                </patternFill>
              </fill>
            </x14:dxf>
          </x14:cfRule>
          <xm:sqref>D15</xm:sqref>
        </x14:conditionalFormatting>
        <x14:conditionalFormatting xmlns:xm="http://schemas.microsoft.com/office/excel/2006/main">
          <x14:cfRule type="expression" priority="258" id="{8194D805-61F6-49F1-90E7-0D27E74296B1}">
            <xm:f>$D$12=Lists!$B$2</xm:f>
            <x14:dxf>
              <fill>
                <patternFill>
                  <bgColor theme="0"/>
                </patternFill>
              </fill>
            </x14:dxf>
          </x14:cfRule>
          <xm:sqref>D16:E16 D13:D15</xm:sqref>
        </x14:conditionalFormatting>
        <x14:conditionalFormatting xmlns:xm="http://schemas.microsoft.com/office/excel/2006/main">
          <x14:cfRule type="expression" priority="150" id="{E0F5F249-2B84-4158-A4B9-CCB289D730D3}">
            <xm:f>$D$12=Lists!$B$5</xm:f>
            <x14:dxf>
              <font>
                <b val="0"/>
                <i val="0"/>
                <strike/>
                <color theme="0" tint="-0.499984740745262"/>
              </font>
              <fill>
                <patternFill>
                  <bgColor theme="0"/>
                </patternFill>
              </fill>
            </x14:dxf>
          </x14:cfRule>
          <x14:cfRule type="expression" priority="176" id="{B51E2A62-150E-4F16-B9A0-B5095372BD02}">
            <xm:f>$D$12=Lists!$B$6</xm:f>
            <x14:dxf>
              <font>
                <b val="0"/>
                <i val="0"/>
                <strike/>
                <color theme="0" tint="-0.499984740745262"/>
              </font>
              <fill>
                <patternFill>
                  <bgColor theme="0"/>
                </patternFill>
              </fill>
            </x14:dxf>
          </x14:cfRule>
          <xm:sqref>D13:D14</xm:sqref>
        </x14:conditionalFormatting>
        <x14:conditionalFormatting xmlns:xm="http://schemas.microsoft.com/office/excel/2006/main">
          <x14:cfRule type="expression" priority="255" id="{DDC9BD74-A93C-4785-B3A7-22A909B57E01}">
            <xm:f>$D$12=Lists!$B$5</xm:f>
            <x14:dxf>
              <fill>
                <patternFill>
                  <bgColor rgb="FFEFF6FB"/>
                </patternFill>
              </fill>
            </x14:dxf>
          </x14:cfRule>
          <xm:sqref>D15</xm:sqref>
        </x14:conditionalFormatting>
        <x14:conditionalFormatting xmlns:xm="http://schemas.microsoft.com/office/excel/2006/main">
          <x14:cfRule type="expression" priority="183" id="{05B46DFD-7258-4D98-B48F-FAB7AD98EF85}">
            <xm:f>$D$12=Lists!$B$5</xm:f>
            <x14:dxf>
              <font>
                <b val="0"/>
                <i val="0"/>
                <strike/>
                <color theme="0" tint="-0.499984740745262"/>
              </font>
              <fill>
                <patternFill>
                  <bgColor theme="0"/>
                </patternFill>
              </fill>
            </x14:dxf>
          </x14:cfRule>
          <xm:sqref>D16:E16</xm:sqref>
        </x14:conditionalFormatting>
        <x14:conditionalFormatting xmlns:xm="http://schemas.microsoft.com/office/excel/2006/main">
          <x14:cfRule type="expression" priority="256" id="{286F5E5A-8CE7-4156-8E51-88677319D527}">
            <xm:f>$D$12=Lists!$B$6</xm:f>
            <x14:dxf>
              <fill>
                <patternFill>
                  <bgColor rgb="FFEFF6FB"/>
                </patternFill>
              </fill>
            </x14:dxf>
          </x14:cfRule>
          <x14:cfRule type="expression" priority="260" id="{B9A4BC50-9D4A-4FAB-BC9C-A50638210B81}">
            <xm:f>$D$12=Lists!$B$3</xm:f>
            <x14:dxf>
              <fill>
                <patternFill>
                  <bgColor theme="0"/>
                </patternFill>
              </fill>
            </x14:dxf>
          </x14:cfRule>
          <xm:sqref>D16:E16 D15</xm:sqref>
        </x14:conditionalFormatting>
        <x14:conditionalFormatting xmlns:xm="http://schemas.microsoft.com/office/excel/2006/main">
          <x14:cfRule type="expression" priority="259" id="{F2E5820A-2896-4ED5-BECF-23506C12902B}">
            <xm:f>$D$12=Lists!$B$6</xm:f>
            <x14:dxf>
              <fill>
                <patternFill>
                  <bgColor rgb="FFBAD9EC"/>
                </patternFill>
              </fill>
            </x14:dxf>
          </x14:cfRule>
          <xm:sqref>D15</xm:sqref>
        </x14:conditionalFormatting>
        <x14:conditionalFormatting xmlns:xm="http://schemas.microsoft.com/office/excel/2006/main">
          <x14:cfRule type="expression" priority="185" id="{A5985880-E13E-4EAC-AA9F-D71B0D01DDFF}">
            <xm:f>$D$12=Lists!$B$7</xm:f>
            <x14:dxf>
              <font>
                <b val="0"/>
                <i val="0"/>
                <strike/>
                <color theme="0" tint="-0.499984740745262"/>
              </font>
              <fill>
                <patternFill>
                  <bgColor theme="0"/>
                </patternFill>
              </fill>
            </x14:dxf>
          </x14:cfRule>
          <xm:sqref>D13:D15 D16:E16</xm:sqref>
        </x14:conditionalFormatting>
        <x14:conditionalFormatting xmlns:xm="http://schemas.microsoft.com/office/excel/2006/main">
          <x14:cfRule type="expression" priority="261" id="{1625FB20-12E2-430E-BA00-A97BE8A50763}">
            <xm:f>$D$12=Lists!$B$5</xm:f>
            <x14:dxf>
              <fill>
                <patternFill>
                  <bgColor theme="0"/>
                </patternFill>
              </fill>
            </x14:dxf>
          </x14:cfRule>
          <xm:sqref>D16:E16</xm:sqref>
        </x14:conditionalFormatting>
        <x14:conditionalFormatting xmlns:xm="http://schemas.microsoft.com/office/excel/2006/main">
          <x14:cfRule type="expression" priority="68" id="{C0F8EB04-3084-4805-A0C0-B6A67E1B12DF}">
            <xm:f>$D$12=Lists!$B$3</xm:f>
            <x14:dxf>
              <font>
                <b val="0"/>
                <i val="0"/>
                <strike/>
                <color theme="1" tint="0.499984740745262"/>
              </font>
              <fill>
                <patternFill>
                  <bgColor theme="0"/>
                </patternFill>
              </fill>
            </x14:dxf>
          </x14:cfRule>
          <xm:sqref>C15</xm:sqref>
        </x14:conditionalFormatting>
        <x14:conditionalFormatting xmlns:xm="http://schemas.microsoft.com/office/excel/2006/main">
          <x14:cfRule type="expression" priority="70" id="{C0EE2CC4-3F67-4731-A60B-C8D6379559BD}">
            <xm:f>$D$12=Lists!$B$5</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72" id="{06A023D4-AF07-4235-AF85-5DC182BBF1F7}">
            <xm:f>$D$12=Lists!$B$6</xm:f>
            <x14:dxf>
              <fill>
                <patternFill>
                  <bgColor rgb="FFBAD9EC"/>
                </patternFill>
              </fill>
            </x14:dxf>
          </x14:cfRule>
          <xm:sqref>C15</xm:sqref>
        </x14:conditionalFormatting>
        <x14:conditionalFormatting xmlns:xm="http://schemas.microsoft.com/office/excel/2006/main">
          <x14:cfRule type="expression" priority="67" id="{191C540D-C318-4083-B419-0980E45DFB1E}">
            <xm:f>$D$12=Lists!$B$2</xm:f>
            <x14:dxf>
              <font>
                <color theme="0" tint="-0.34998626667073579"/>
              </font>
              <fill>
                <patternFill>
                  <bgColor theme="0"/>
                </patternFill>
              </fill>
            </x14:dxf>
          </x14:cfRule>
          <x14:cfRule type="expression" priority="71" id="{C9C05153-42BF-4AEF-9C8C-3E20A03D49F3}">
            <xm:f>$D$12=Lists!$B$7</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62" id="{63D8FA12-305F-4C6E-91E1-5EA4A10D70B2}">
            <xm:f>$D$12=Lists!$B$3</xm:f>
            <x14:dxf>
              <font>
                <b val="0"/>
                <i val="0"/>
                <strike/>
                <color theme="1" tint="0.499984740745262"/>
              </font>
              <fill>
                <patternFill>
                  <bgColor theme="0"/>
                </patternFill>
              </fill>
            </x14:dxf>
          </x14:cfRule>
          <xm:sqref>C14</xm:sqref>
        </x14:conditionalFormatting>
        <x14:conditionalFormatting xmlns:xm="http://schemas.microsoft.com/office/excel/2006/main">
          <x14:cfRule type="expression" priority="64" id="{093E42E0-9398-4A5B-8042-835C4B793B3B}">
            <xm:f>$D$12=Lists!$B$5</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66" id="{EFCE3210-AA36-41AF-B57F-FDCD5D8FEA4C}">
            <xm:f>$D$12=Lists!$B$6</xm:f>
            <x14:dxf>
              <fill>
                <patternFill>
                  <bgColor rgb="FFBAD9EC"/>
                </patternFill>
              </fill>
            </x14:dxf>
          </x14:cfRule>
          <xm:sqref>C14</xm:sqref>
        </x14:conditionalFormatting>
        <x14:conditionalFormatting xmlns:xm="http://schemas.microsoft.com/office/excel/2006/main">
          <x14:cfRule type="expression" priority="61" id="{78C37CB5-DD4C-4CC7-85EE-A04C2902CAB6}">
            <xm:f>$D$12=Lists!$B$2</xm:f>
            <x14:dxf>
              <font>
                <color theme="0" tint="-0.34998626667073579"/>
              </font>
              <fill>
                <patternFill>
                  <bgColor theme="0"/>
                </patternFill>
              </fill>
            </x14:dxf>
          </x14:cfRule>
          <x14:cfRule type="expression" priority="65" id="{A049B6ED-A61B-442C-BBA0-00214DC60DC1}">
            <xm:f>$D$12=Lists!$B$7</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56" id="{1DA30366-EDD5-40D4-B872-B163ED87732D}">
            <xm:f>$D$12=Lists!$B$3</xm:f>
            <x14:dxf>
              <font>
                <b val="0"/>
                <i val="0"/>
                <strike/>
                <color theme="1" tint="0.499984740745262"/>
              </font>
              <fill>
                <patternFill>
                  <bgColor theme="0"/>
                </patternFill>
              </fill>
            </x14:dxf>
          </x14:cfRule>
          <xm:sqref>C13</xm:sqref>
        </x14:conditionalFormatting>
        <x14:conditionalFormatting xmlns:xm="http://schemas.microsoft.com/office/excel/2006/main">
          <x14:cfRule type="expression" priority="58" id="{4F3E9ECE-8F44-4C41-A6A3-5AF03D1540B1}">
            <xm:f>$D$12=Lists!$B$5</xm:f>
            <x14:dxf>
              <font>
                <b val="0"/>
                <i val="0"/>
                <strike/>
                <color theme="0" tint="-0.499984740745262"/>
              </font>
              <fill>
                <patternFill>
                  <bgColor theme="0"/>
                </patternFill>
              </fill>
            </x14:dxf>
          </x14:cfRule>
          <xm:sqref>C13</xm:sqref>
        </x14:conditionalFormatting>
        <x14:conditionalFormatting xmlns:xm="http://schemas.microsoft.com/office/excel/2006/main">
          <x14:cfRule type="expression" priority="60" id="{DA634C7F-E7C7-48A2-9E51-E30A2536E6A1}">
            <xm:f>$D$12=Lists!$B$6</xm:f>
            <x14:dxf>
              <fill>
                <patternFill>
                  <bgColor rgb="FFBAD9EC"/>
                </patternFill>
              </fill>
            </x14:dxf>
          </x14:cfRule>
          <xm:sqref>C13</xm:sqref>
        </x14:conditionalFormatting>
        <x14:conditionalFormatting xmlns:xm="http://schemas.microsoft.com/office/excel/2006/main">
          <x14:cfRule type="expression" priority="55" id="{C35097A7-030F-4388-A901-D28099DF7863}">
            <xm:f>$D$12=Lists!$B$2</xm:f>
            <x14:dxf>
              <font>
                <color theme="0" tint="-0.34998626667073579"/>
              </font>
              <fill>
                <patternFill>
                  <bgColor theme="0"/>
                </patternFill>
              </fill>
            </x14:dxf>
          </x14:cfRule>
          <x14:cfRule type="expression" priority="59" id="{AB90B0C7-2A1E-44D2-B809-223A01F5C595}">
            <xm:f>$D$12=Lists!$B$7</xm:f>
            <x14:dxf>
              <font>
                <b val="0"/>
                <i val="0"/>
                <strike/>
                <color theme="0" tint="-0.499984740745262"/>
              </font>
              <fill>
                <patternFill>
                  <bgColor theme="0"/>
                </patternFill>
              </fill>
            </x14:dxf>
          </x14:cfRule>
          <xm:sqref>C13</xm:sqref>
        </x14:conditionalFormatting>
        <x14:conditionalFormatting xmlns:xm="http://schemas.microsoft.com/office/excel/2006/main">
          <x14:cfRule type="expression" priority="54" id="{D1D909B1-195D-4981-B36C-FFC7508BB3B8}">
            <xm:f>$D$12=Lists!$B$6</xm:f>
            <x14:dxf>
              <fill>
                <patternFill>
                  <bgColor rgb="FFBAD9EC"/>
                </patternFill>
              </fill>
            </x14:dxf>
          </x14:cfRule>
          <xm:sqref>D16:E16</xm:sqref>
        </x14:conditionalFormatting>
        <x14:conditionalFormatting xmlns:xm="http://schemas.microsoft.com/office/excel/2006/main">
          <x14:cfRule type="expression" priority="124" id="{3DA01BE8-2092-446B-AF35-F973D40C4C66}">
            <xm:f>$D$12=Lists!$B$2</xm:f>
            <x14:dxf>
              <font>
                <color theme="0" tint="-0.34998626667073579"/>
              </font>
              <fill>
                <patternFill>
                  <bgColor theme="0"/>
                </patternFill>
              </fill>
            </x14:dxf>
          </x14:cfRule>
          <xm:sqref>D13:D15</xm:sqref>
        </x14:conditionalFormatting>
        <x14:conditionalFormatting xmlns:xm="http://schemas.microsoft.com/office/excel/2006/main">
          <x14:cfRule type="containsText" priority="43" operator="containsText" id="{BEA23EB5-B4BE-4B17-BA28-C8804FD374E5}">
            <xm:f>NOT(ISERROR(SEARCH("-",E65)))</xm:f>
            <xm:f>"-"</xm:f>
            <x14:dxf>
              <fill>
                <patternFill patternType="none">
                  <bgColor auto="1"/>
                </patternFill>
              </fill>
            </x14:dxf>
          </x14:cfRule>
          <xm:sqref>E65</xm:sqref>
        </x14:conditionalFormatting>
        <x14:conditionalFormatting xmlns:xm="http://schemas.microsoft.com/office/excel/2006/main">
          <x14:cfRule type="expression" priority="3" id="{11715C28-D5BE-439D-B567-194A1F5AE018}">
            <xm:f>COUNTIF('Credit (Advanced Standing)'!$C$25:$C$40,D20)&gt;0</xm:f>
            <x14:dxf>
              <font>
                <color theme="0"/>
              </font>
              <fill>
                <patternFill>
                  <bgColor rgb="FFFF0000"/>
                </patternFill>
              </fill>
            </x14:dxf>
          </x14:cfRule>
          <xm:sqref>D20:D64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26433DC9-9BB8-40B1-803F-1CC887611CE6}">
          <x14:formula1>
            <xm:f>Lists!$A$57:$A$59</xm:f>
          </x14:formula1>
          <xm:sqref>C54 C56</xm:sqref>
        </x14:dataValidation>
        <x14:dataValidation type="list" allowBlank="1" showInputMessage="1" showErrorMessage="1" xr:uid="{F7286000-BAF4-42D8-BC6A-E42A3BB1F6C5}">
          <x14:formula1>
            <xm:f>Lists!$A$43:$A$52</xm:f>
          </x14:formula1>
          <xm:sqref>C57:C58 C61:C62 C55</xm:sqref>
        </x14:dataValidation>
        <x14:dataValidation type="list" allowBlank="1" showInputMessage="1" showErrorMessage="1" xr:uid="{D902C490-3E68-4336-8842-D79772237917}">
          <x14:formula1>
            <xm:f>Lists!$A$36:$A$38</xm:f>
          </x14:formula1>
          <xm:sqref>C59:C60 C63:C64</xm:sqref>
        </x14:dataValidation>
        <x14:dataValidation type="list" allowBlank="1" showErrorMessage="1" xr:uid="{21896764-1BD9-419D-928F-C4C15C67B535}">
          <x14:formula1>
            <xm:f>Lists!$A$2:$A$12</xm:f>
          </x14:formula1>
          <xm:sqref>D11</xm:sqref>
        </x14:dataValidation>
        <x14:dataValidation type="list" allowBlank="1" showErrorMessage="1" prompt="Insert Year here" xr:uid="{7569C4A5-3627-46E3-8113-19401174E4BA}">
          <x14:formula1>
            <xm:f>Lists!$A$43:$A$52</xm:f>
          </x14:formula1>
          <xm:sqref>C53</xm:sqref>
        </x14:dataValidation>
        <x14:dataValidation type="list" allowBlank="1" showInputMessage="1" showErrorMessage="1" xr:uid="{0F1AC2D3-5651-4BA5-BF17-3FD67BBDA0CF}">
          <x14:formula1>
            <xm:f>Lists!$B$36:$B$39</xm:f>
          </x14:formula1>
          <xm:sqref>D10:E10</xm:sqref>
        </x14:dataValidation>
        <x14:dataValidation type="list" allowBlank="1" showInputMessage="1" showErrorMessage="1" xr:uid="{9171CEC7-D0B5-4335-A638-55B227D1C3D7}">
          <x14:formula1>
            <xm:f>Lists!$A$43:$A$48</xm:f>
          </x14:formula1>
          <xm:sqref>D9:E9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52"/>
  <sheetViews>
    <sheetView zoomScaleNormal="100" workbookViewId="0">
      <selection activeCell="C19" sqref="C19"/>
    </sheetView>
  </sheetViews>
  <sheetFormatPr defaultColWidth="14.453125" defaultRowHeight="15" customHeight="1" x14ac:dyDescent="0.25"/>
  <cols>
    <col min="1" max="1" width="1" style="85" customWidth="1"/>
    <col min="2" max="2" width="4.1796875" customWidth="1"/>
    <col min="3" max="3" width="16.81640625" customWidth="1"/>
    <col min="4" max="9" width="11.26953125" customWidth="1"/>
    <col min="10" max="10" width="8.453125" customWidth="1"/>
    <col min="11" max="11" width="4.26953125" customWidth="1"/>
    <col min="12" max="12" width="1" customWidth="1"/>
  </cols>
  <sheetData>
    <row r="1" spans="1:27" s="85" customFormat="1" ht="5.25" customHeight="1" x14ac:dyDescent="0.25">
      <c r="A1" s="11"/>
      <c r="B1" s="166"/>
      <c r="C1" s="166"/>
      <c r="D1" s="166"/>
      <c r="E1" s="166"/>
      <c r="F1" s="166"/>
      <c r="G1" s="166"/>
      <c r="H1" s="166"/>
      <c r="I1" s="166"/>
      <c r="J1" s="166"/>
      <c r="K1" s="166"/>
      <c r="L1" s="166"/>
    </row>
    <row r="2" spans="1:27" s="85" customFormat="1" ht="12" customHeight="1" x14ac:dyDescent="0.25">
      <c r="A2" s="11"/>
      <c r="B2" s="167"/>
      <c r="C2" s="185"/>
      <c r="D2" s="185"/>
      <c r="E2" s="185"/>
      <c r="F2" s="185"/>
      <c r="G2" s="185"/>
      <c r="H2" s="185"/>
      <c r="I2" s="185"/>
      <c r="J2" s="185"/>
      <c r="K2" s="168"/>
      <c r="L2" s="166"/>
    </row>
    <row r="3" spans="1:27" ht="39" customHeight="1" x14ac:dyDescent="0.25">
      <c r="A3" s="11"/>
      <c r="B3" s="169"/>
      <c r="C3" s="424" t="s">
        <v>655</v>
      </c>
      <c r="D3" s="461"/>
      <c r="E3" s="461"/>
      <c r="F3" s="461"/>
      <c r="G3" s="461"/>
      <c r="H3" s="461"/>
      <c r="I3" s="461"/>
      <c r="J3" s="462"/>
      <c r="K3" s="170"/>
      <c r="L3" s="166"/>
      <c r="M3" s="1"/>
      <c r="N3" s="1"/>
      <c r="O3" s="1"/>
      <c r="P3" s="1"/>
      <c r="Q3" s="1"/>
      <c r="R3" s="1"/>
      <c r="S3" s="1"/>
      <c r="T3" s="1"/>
      <c r="U3" s="1"/>
      <c r="V3" s="1"/>
      <c r="W3" s="1"/>
      <c r="X3" s="1"/>
      <c r="Y3" s="1"/>
      <c r="Z3" s="1"/>
      <c r="AA3" s="1"/>
    </row>
    <row r="4" spans="1:27" ht="12" customHeight="1" x14ac:dyDescent="0.4">
      <c r="A4" s="11"/>
      <c r="B4" s="169"/>
      <c r="C4" s="463"/>
      <c r="D4" s="464"/>
      <c r="E4" s="464"/>
      <c r="F4" s="464"/>
      <c r="G4" s="464"/>
      <c r="H4" s="464"/>
      <c r="I4" s="464"/>
      <c r="J4" s="465"/>
      <c r="K4" s="170"/>
      <c r="L4" s="166"/>
      <c r="M4" s="1"/>
      <c r="N4" s="1"/>
      <c r="O4" s="1"/>
      <c r="P4" s="1"/>
      <c r="Q4" s="1"/>
      <c r="R4" s="1"/>
      <c r="S4" s="1"/>
      <c r="T4" s="1"/>
      <c r="U4" s="1"/>
      <c r="V4" s="1"/>
      <c r="W4" s="1"/>
      <c r="X4" s="1"/>
      <c r="Y4" s="1"/>
      <c r="Z4" s="1"/>
      <c r="AA4" s="1"/>
    </row>
    <row r="5" spans="1:27" ht="19.5" customHeight="1" x14ac:dyDescent="0.25">
      <c r="A5" s="11"/>
      <c r="B5" s="171"/>
      <c r="C5" s="466" t="s">
        <v>13</v>
      </c>
      <c r="D5" s="467"/>
      <c r="E5" s="467"/>
      <c r="F5" s="467"/>
      <c r="G5" s="467"/>
      <c r="H5" s="467"/>
      <c r="I5" s="467"/>
      <c r="J5" s="448"/>
      <c r="K5" s="172"/>
      <c r="L5" s="166"/>
      <c r="M5" s="6"/>
      <c r="N5" s="6"/>
      <c r="O5" s="6"/>
      <c r="P5" s="6"/>
      <c r="Q5" s="6"/>
      <c r="R5" s="6"/>
      <c r="S5" s="6"/>
      <c r="T5" s="6"/>
      <c r="U5" s="6"/>
      <c r="V5" s="6"/>
      <c r="W5" s="6"/>
      <c r="X5" s="6"/>
      <c r="Y5" s="6"/>
      <c r="Z5" s="6"/>
      <c r="AA5" s="6"/>
    </row>
    <row r="6" spans="1:27" ht="30" customHeight="1" x14ac:dyDescent="0.25">
      <c r="A6" s="11"/>
      <c r="B6" s="169"/>
      <c r="C6" s="468" t="s">
        <v>14</v>
      </c>
      <c r="D6" s="469"/>
      <c r="E6" s="469"/>
      <c r="F6" s="469"/>
      <c r="G6" s="469"/>
      <c r="H6" s="469"/>
      <c r="I6" s="469"/>
      <c r="J6" s="470"/>
      <c r="K6" s="170"/>
      <c r="L6" s="166"/>
      <c r="M6" s="1"/>
      <c r="N6" s="1"/>
      <c r="O6" s="1"/>
      <c r="P6" s="1"/>
      <c r="Q6" s="1"/>
      <c r="R6" s="1"/>
      <c r="S6" s="1"/>
      <c r="T6" s="1"/>
      <c r="U6" s="1"/>
      <c r="V6" s="1"/>
      <c r="W6" s="1"/>
      <c r="X6" s="1"/>
      <c r="Y6" s="1"/>
      <c r="Z6" s="1"/>
      <c r="AA6" s="1"/>
    </row>
    <row r="7" spans="1:27" ht="15" customHeight="1" x14ac:dyDescent="0.25">
      <c r="A7" s="11"/>
      <c r="B7" s="169"/>
      <c r="C7" s="471" t="s">
        <v>15</v>
      </c>
      <c r="D7" s="472"/>
      <c r="E7" s="472"/>
      <c r="F7" s="472"/>
      <c r="G7" s="472"/>
      <c r="H7" s="472"/>
      <c r="I7" s="472"/>
      <c r="J7" s="473"/>
      <c r="K7" s="170"/>
      <c r="L7" s="166"/>
      <c r="M7" s="1"/>
      <c r="N7" s="1"/>
      <c r="O7" s="1"/>
      <c r="P7" s="1"/>
      <c r="Q7" s="1"/>
      <c r="R7" s="1"/>
      <c r="S7" s="1"/>
      <c r="T7" s="1"/>
      <c r="U7" s="1"/>
      <c r="V7" s="1"/>
      <c r="W7" s="1"/>
      <c r="X7" s="1"/>
      <c r="Y7" s="1"/>
      <c r="Z7" s="1"/>
      <c r="AA7" s="1"/>
    </row>
    <row r="8" spans="1:27" ht="15" customHeight="1" x14ac:dyDescent="0.25">
      <c r="A8" s="11"/>
      <c r="B8" s="169"/>
      <c r="C8" s="444" t="s">
        <v>16</v>
      </c>
      <c r="D8" s="445"/>
      <c r="E8" s="445"/>
      <c r="F8" s="445"/>
      <c r="G8" s="445"/>
      <c r="H8" s="445"/>
      <c r="I8" s="445"/>
      <c r="J8" s="446"/>
      <c r="K8" s="170"/>
      <c r="L8" s="166"/>
      <c r="M8" s="1"/>
      <c r="N8" s="1"/>
      <c r="O8" s="1"/>
      <c r="P8" s="1"/>
      <c r="Q8" s="1"/>
      <c r="R8" s="1"/>
      <c r="S8" s="1"/>
      <c r="T8" s="1"/>
      <c r="U8" s="1"/>
      <c r="V8" s="1"/>
      <c r="W8" s="1"/>
      <c r="X8" s="1"/>
      <c r="Y8" s="1"/>
      <c r="Z8" s="1"/>
      <c r="AA8" s="1"/>
    </row>
    <row r="9" spans="1:27" ht="12" customHeight="1" x14ac:dyDescent="0.25">
      <c r="A9" s="11"/>
      <c r="B9" s="173"/>
      <c r="C9" s="219"/>
      <c r="D9" s="219"/>
      <c r="E9" s="219"/>
      <c r="F9" s="219"/>
      <c r="G9" s="219"/>
      <c r="H9" s="219"/>
      <c r="I9" s="219"/>
      <c r="J9" s="219"/>
      <c r="K9" s="174"/>
      <c r="L9" s="166"/>
      <c r="M9" s="1"/>
      <c r="N9" s="1"/>
      <c r="O9" s="1"/>
      <c r="P9" s="1"/>
      <c r="Q9" s="1"/>
      <c r="R9" s="1"/>
      <c r="S9" s="1"/>
      <c r="T9" s="1"/>
      <c r="U9" s="1"/>
      <c r="V9" s="1"/>
      <c r="W9" s="1"/>
      <c r="X9" s="1"/>
      <c r="Y9" s="1"/>
      <c r="Z9" s="1"/>
      <c r="AA9" s="1"/>
    </row>
    <row r="10" spans="1:27" ht="15" customHeight="1" x14ac:dyDescent="0.25">
      <c r="A10" s="11"/>
      <c r="B10" s="169"/>
      <c r="C10" s="451" t="s">
        <v>558</v>
      </c>
      <c r="D10" s="452"/>
      <c r="E10" s="452"/>
      <c r="F10" s="452"/>
      <c r="G10" s="452"/>
      <c r="H10" s="452"/>
      <c r="I10" s="452"/>
      <c r="J10" s="453"/>
      <c r="K10" s="170"/>
      <c r="L10" s="166"/>
      <c r="M10" s="1"/>
      <c r="N10" s="1"/>
      <c r="O10" s="1"/>
      <c r="P10" s="1"/>
      <c r="Q10" s="1"/>
      <c r="R10" s="1"/>
      <c r="S10" s="1"/>
      <c r="T10" s="1"/>
      <c r="U10" s="1"/>
      <c r="V10" s="1"/>
      <c r="W10" s="1"/>
      <c r="X10" s="1"/>
      <c r="Y10" s="1"/>
      <c r="Z10" s="1"/>
      <c r="AA10" s="1"/>
    </row>
    <row r="11" spans="1:27" ht="15" customHeight="1" x14ac:dyDescent="0.25">
      <c r="A11" s="11"/>
      <c r="B11" s="169"/>
      <c r="C11" s="454"/>
      <c r="D11" s="455"/>
      <c r="E11" s="455"/>
      <c r="F11" s="455"/>
      <c r="G11" s="455"/>
      <c r="H11" s="455"/>
      <c r="I11" s="455"/>
      <c r="J11" s="456"/>
      <c r="K11" s="170"/>
      <c r="L11" s="166"/>
      <c r="M11" s="1"/>
      <c r="N11" s="1"/>
      <c r="O11" s="1"/>
      <c r="P11" s="1"/>
      <c r="Q11" s="1"/>
      <c r="R11" s="1"/>
      <c r="S11" s="1"/>
      <c r="T11" s="1"/>
      <c r="U11" s="1"/>
      <c r="V11" s="1"/>
      <c r="W11" s="1"/>
      <c r="X11" s="1"/>
      <c r="Y11" s="1"/>
      <c r="Z11" s="1"/>
      <c r="AA11" s="1"/>
    </row>
    <row r="12" spans="1:27" s="85" customFormat="1" ht="15" customHeight="1" x14ac:dyDescent="0.25">
      <c r="A12" s="11"/>
      <c r="B12" s="169"/>
      <c r="C12" s="457"/>
      <c r="D12" s="458"/>
      <c r="E12" s="458"/>
      <c r="F12" s="458"/>
      <c r="G12" s="458"/>
      <c r="H12" s="458"/>
      <c r="I12" s="458"/>
      <c r="J12" s="459"/>
      <c r="K12" s="170"/>
      <c r="L12" s="166"/>
      <c r="M12" s="1"/>
      <c r="N12" s="1"/>
      <c r="O12" s="1"/>
      <c r="P12" s="1"/>
      <c r="Q12" s="1"/>
      <c r="R12" s="1"/>
      <c r="S12" s="1"/>
      <c r="T12" s="1"/>
      <c r="U12" s="1"/>
      <c r="V12" s="1"/>
      <c r="W12" s="1"/>
      <c r="X12" s="1"/>
      <c r="Y12" s="1"/>
      <c r="Z12" s="1"/>
      <c r="AA12" s="1"/>
    </row>
    <row r="13" spans="1:27" s="85" customFormat="1" ht="15" customHeight="1" x14ac:dyDescent="0.25">
      <c r="A13" s="11"/>
      <c r="B13" s="173"/>
      <c r="C13" s="11"/>
      <c r="D13" s="187"/>
      <c r="E13" s="187"/>
      <c r="F13" s="187"/>
      <c r="G13" s="11"/>
      <c r="H13" s="11"/>
      <c r="I13" s="11"/>
      <c r="J13" s="11"/>
      <c r="K13" s="174"/>
      <c r="L13" s="166"/>
      <c r="M13" s="1"/>
      <c r="N13" s="1"/>
      <c r="O13" s="1"/>
      <c r="P13" s="1"/>
      <c r="Q13" s="1"/>
      <c r="R13" s="1"/>
      <c r="S13" s="1"/>
      <c r="T13" s="1"/>
      <c r="U13" s="1"/>
      <c r="V13" s="1"/>
      <c r="W13" s="1"/>
      <c r="X13" s="1"/>
      <c r="Y13" s="1"/>
      <c r="Z13" s="1"/>
      <c r="AA13" s="1"/>
    </row>
    <row r="14" spans="1:27" s="6" customFormat="1" ht="15" customHeight="1" x14ac:dyDescent="0.25">
      <c r="A14" s="343"/>
      <c r="B14" s="317"/>
      <c r="C14" s="237" t="s">
        <v>0</v>
      </c>
      <c r="D14" s="460" t="str">
        <f>IF(ISBLANK('Course Map'!D6:F6),"",'Course Map'!D6:F6)</f>
        <v/>
      </c>
      <c r="E14" s="460"/>
      <c r="F14" s="460"/>
      <c r="G14" s="344"/>
      <c r="H14" s="343"/>
      <c r="I14" s="343"/>
      <c r="J14" s="343"/>
      <c r="K14" s="321"/>
      <c r="L14" s="345"/>
    </row>
    <row r="15" spans="1:27" s="6" customFormat="1" ht="15" customHeight="1" x14ac:dyDescent="0.25">
      <c r="A15" s="343"/>
      <c r="B15" s="317"/>
      <c r="C15" s="237" t="s">
        <v>2</v>
      </c>
      <c r="D15" s="460" t="str">
        <f>IF(ISBLANK('Course Map'!D7:F7),"",'Course Map'!D7:F7)</f>
        <v/>
      </c>
      <c r="E15" s="460"/>
      <c r="F15" s="460"/>
      <c r="G15" s="346"/>
      <c r="H15" s="347"/>
      <c r="I15" s="347"/>
      <c r="J15" s="347"/>
      <c r="K15" s="321"/>
      <c r="L15" s="345"/>
    </row>
    <row r="16" spans="1:27" s="6" customFormat="1" ht="15" customHeight="1" x14ac:dyDescent="0.25">
      <c r="A16" s="343"/>
      <c r="B16" s="317"/>
      <c r="C16" s="237" t="s">
        <v>4</v>
      </c>
      <c r="D16" s="460" t="str">
        <f>IF(ISBLANK('Course Map'!D8:F8),"",'Course Map'!D8:F8)</f>
        <v/>
      </c>
      <c r="E16" s="460"/>
      <c r="F16" s="460"/>
      <c r="G16" s="346"/>
      <c r="H16" s="347"/>
      <c r="I16" s="347"/>
      <c r="J16" s="347"/>
      <c r="K16" s="321"/>
      <c r="L16" s="345"/>
    </row>
    <row r="17" spans="1:27" ht="12.5" x14ac:dyDescent="0.25">
      <c r="A17" s="11"/>
      <c r="B17" s="173"/>
      <c r="C17" s="5"/>
      <c r="D17" s="11"/>
      <c r="E17" s="11"/>
      <c r="F17" s="11"/>
      <c r="G17" s="5"/>
      <c r="H17" s="5"/>
      <c r="I17" s="5"/>
      <c r="J17" s="5"/>
      <c r="K17" s="174"/>
      <c r="L17" s="166"/>
      <c r="M17" s="1"/>
      <c r="N17" s="1"/>
      <c r="O17" s="1"/>
      <c r="P17" s="1"/>
      <c r="Q17" s="1"/>
      <c r="R17" s="1"/>
      <c r="S17" s="1"/>
      <c r="T17" s="1"/>
      <c r="U17" s="1"/>
      <c r="V17" s="1"/>
      <c r="W17" s="1"/>
      <c r="X17" s="1"/>
      <c r="Y17" s="1"/>
      <c r="Z17" s="1"/>
      <c r="AA17" s="1"/>
    </row>
    <row r="18" spans="1:27" ht="19.5" customHeight="1" x14ac:dyDescent="0.25">
      <c r="A18" s="11"/>
      <c r="B18" s="169"/>
      <c r="C18" s="7" t="s">
        <v>17</v>
      </c>
      <c r="D18" s="447" t="s">
        <v>18</v>
      </c>
      <c r="E18" s="448"/>
      <c r="F18" s="8"/>
      <c r="G18" s="5"/>
      <c r="H18" s="5"/>
      <c r="I18" s="5"/>
      <c r="J18" s="5"/>
      <c r="K18" s="170"/>
      <c r="L18" s="166"/>
      <c r="M18" s="1"/>
      <c r="N18" s="1"/>
      <c r="O18" s="1"/>
      <c r="P18" s="1"/>
      <c r="Q18" s="1"/>
      <c r="R18" s="1"/>
      <c r="S18" s="1"/>
      <c r="T18" s="1"/>
      <c r="U18" s="1"/>
      <c r="V18" s="1"/>
      <c r="W18" s="1"/>
      <c r="X18" s="1"/>
      <c r="Y18" s="1"/>
      <c r="Z18" s="1"/>
      <c r="AA18" s="1"/>
    </row>
    <row r="19" spans="1:27" ht="15" customHeight="1" x14ac:dyDescent="0.25">
      <c r="A19" s="11"/>
      <c r="B19" s="175"/>
      <c r="C19" s="84"/>
      <c r="D19" s="449" t="s">
        <v>19</v>
      </c>
      <c r="E19" s="450"/>
      <c r="F19" s="8"/>
      <c r="G19" s="5"/>
      <c r="H19" s="5"/>
      <c r="I19" s="5"/>
      <c r="J19" s="5"/>
      <c r="K19" s="176"/>
      <c r="L19" s="166"/>
      <c r="M19" s="1"/>
      <c r="N19" s="1"/>
      <c r="O19" s="1"/>
      <c r="P19" s="1"/>
      <c r="Q19" s="1"/>
      <c r="R19" s="1"/>
      <c r="S19" s="1"/>
      <c r="T19" s="1"/>
      <c r="U19" s="1"/>
      <c r="V19" s="1"/>
      <c r="W19" s="1"/>
      <c r="X19" s="1"/>
      <c r="Y19" s="1"/>
      <c r="Z19" s="1"/>
      <c r="AA19" s="1"/>
    </row>
    <row r="20" spans="1:27" ht="15" customHeight="1" x14ac:dyDescent="0.25">
      <c r="A20" s="11"/>
      <c r="B20" s="177"/>
      <c r="C20" s="84"/>
      <c r="D20" s="449" t="s">
        <v>20</v>
      </c>
      <c r="E20" s="450"/>
      <c r="F20" s="8"/>
      <c r="G20" s="5"/>
      <c r="H20" s="5"/>
      <c r="I20" s="5"/>
      <c r="J20" s="5"/>
      <c r="K20" s="178"/>
      <c r="L20" s="166"/>
      <c r="M20" s="1"/>
      <c r="N20" s="1"/>
      <c r="O20" s="1"/>
      <c r="P20" s="1"/>
      <c r="Q20" s="1"/>
      <c r="R20" s="1"/>
      <c r="S20" s="1"/>
      <c r="T20" s="1"/>
      <c r="U20" s="1"/>
      <c r="V20" s="1"/>
      <c r="W20" s="1"/>
      <c r="X20" s="1"/>
      <c r="Y20" s="1"/>
      <c r="Z20" s="1"/>
      <c r="AA20" s="1"/>
    </row>
    <row r="21" spans="1:27" ht="15" customHeight="1" x14ac:dyDescent="0.25">
      <c r="A21" s="11"/>
      <c r="B21" s="177"/>
      <c r="C21" s="84"/>
      <c r="D21" s="449" t="s">
        <v>21</v>
      </c>
      <c r="E21" s="450"/>
      <c r="F21" s="8"/>
      <c r="G21" s="5"/>
      <c r="H21" s="5"/>
      <c r="I21" s="5"/>
      <c r="J21" s="5"/>
      <c r="K21" s="178"/>
      <c r="L21" s="166"/>
      <c r="M21" s="1"/>
      <c r="N21" s="1"/>
      <c r="O21" s="1"/>
      <c r="P21" s="1"/>
      <c r="Q21" s="1"/>
      <c r="R21" s="1"/>
      <c r="S21" s="1"/>
      <c r="T21" s="1"/>
      <c r="U21" s="1"/>
      <c r="V21" s="1"/>
      <c r="W21" s="1"/>
      <c r="X21" s="1"/>
      <c r="Y21" s="1"/>
      <c r="Z21" s="1"/>
      <c r="AA21" s="1"/>
    </row>
    <row r="22" spans="1:27" ht="15" customHeight="1" x14ac:dyDescent="0.3">
      <c r="A22" s="11"/>
      <c r="B22" s="179"/>
      <c r="C22" s="10"/>
      <c r="D22" s="4"/>
      <c r="E22" s="4"/>
      <c r="F22" s="4"/>
      <c r="G22" s="4"/>
      <c r="H22" s="4"/>
      <c r="I22" s="4"/>
      <c r="J22" s="4"/>
      <c r="K22" s="180"/>
      <c r="L22" s="166"/>
      <c r="M22" s="1"/>
      <c r="N22" s="1"/>
      <c r="O22" s="1"/>
      <c r="P22" s="1"/>
      <c r="Q22" s="1"/>
      <c r="R22" s="1"/>
      <c r="S22" s="1"/>
      <c r="T22" s="1"/>
      <c r="U22" s="1"/>
      <c r="V22" s="1"/>
      <c r="W22" s="1"/>
      <c r="X22" s="1"/>
      <c r="Y22" s="1"/>
      <c r="Z22" s="1"/>
      <c r="AA22" s="1"/>
    </row>
    <row r="23" spans="1:27" ht="19.5" customHeight="1" x14ac:dyDescent="0.25">
      <c r="A23" s="11"/>
      <c r="B23" s="177"/>
      <c r="C23" s="486" t="s">
        <v>9</v>
      </c>
      <c r="D23" s="68" t="s">
        <v>217</v>
      </c>
      <c r="E23" s="68" t="s">
        <v>219</v>
      </c>
      <c r="F23" s="68" t="s">
        <v>342</v>
      </c>
      <c r="G23" s="68" t="s">
        <v>342</v>
      </c>
      <c r="H23" s="69" t="s">
        <v>342</v>
      </c>
      <c r="I23" s="70" t="s">
        <v>343</v>
      </c>
      <c r="J23" s="474"/>
      <c r="K23" s="180"/>
      <c r="L23" s="166"/>
      <c r="M23" s="1"/>
      <c r="N23" s="1"/>
      <c r="O23" s="1"/>
      <c r="P23" s="1"/>
      <c r="Q23" s="1"/>
      <c r="R23" s="1"/>
      <c r="S23" s="1"/>
      <c r="T23" s="1"/>
      <c r="U23" s="1"/>
      <c r="V23" s="1"/>
      <c r="W23" s="1"/>
      <c r="X23" s="1"/>
      <c r="Y23" s="1"/>
      <c r="Z23" s="1"/>
      <c r="AA23" s="1"/>
    </row>
    <row r="24" spans="1:27" ht="24" x14ac:dyDescent="0.25">
      <c r="A24" s="11"/>
      <c r="B24" s="177"/>
      <c r="C24" s="487"/>
      <c r="D24" s="71" t="str">
        <f>'Course Map'!E19</f>
        <v>Business and Commerce Specified Study</v>
      </c>
      <c r="E24" s="72" t="str">
        <f>'Course Map'!F19</f>
        <v>Select Major here major</v>
      </c>
      <c r="F24" s="72" t="str">
        <f>'Course Map'!G19</f>
        <v>Art Part A. Fundemental</v>
      </c>
      <c r="G24" s="73" t="str">
        <f>'Course Map'!H19</f>
        <v>Art Part B. Digital Media</v>
      </c>
      <c r="H24" s="72" t="str">
        <f>'Course Map'!I19</f>
        <v xml:space="preserve">Art Part C. Professional </v>
      </c>
      <c r="I24" s="120" t="str">
        <f>'Course Map'!J19</f>
        <v>Business Elective</v>
      </c>
      <c r="J24" s="475"/>
      <c r="K24" s="180"/>
      <c r="L24" s="166"/>
      <c r="M24" s="1"/>
      <c r="N24" s="1"/>
      <c r="O24" s="1"/>
      <c r="P24" s="1"/>
      <c r="Q24" s="1"/>
      <c r="R24" s="1"/>
      <c r="S24" s="1"/>
      <c r="T24" s="1"/>
      <c r="U24" s="1"/>
      <c r="V24" s="1"/>
      <c r="W24" s="1"/>
      <c r="X24" s="1"/>
      <c r="Y24" s="1"/>
      <c r="Z24" s="1"/>
      <c r="AA24" s="1"/>
    </row>
    <row r="25" spans="1:27" ht="15" customHeight="1" x14ac:dyDescent="0.25">
      <c r="A25" s="11"/>
      <c r="B25" s="177"/>
      <c r="C25" s="75"/>
      <c r="D25" s="76" t="str">
        <f ca="1">IF($C25="","",
   IFERROR(
      IF(AND('Course Map'!$D$9&gt;=2019,'Course Map'!$D$9&lt;=2022),
         INDEX('2019-2022'!$A:$AE,
               MATCH($C25,'2019-2022'!$A:$A,0),
               MATCH(D$24,'2019-2022'!$1:$1,0)),
         INDEX(INDIRECT("'"&amp;'Course Map'!$D$9&amp;"'!A:AE"),
               MATCH($C25,INDIRECT("'"&amp;'Course Map'!$D$9&amp;"'!A:A"),0),
               MATCH(D$24,INDIRECT("'"&amp;'Course Map'!$D$9&amp;"'!1:1"),0))),
  "-"))</f>
        <v/>
      </c>
      <c r="E25" s="76" t="str">
        <f ca="1">IF($C25="","",
   IFERROR(
      IF(AND('Course Map'!$D$9&gt;=2019,'Course Map'!$D$9&lt;=2022),
         INDEX('2019-2022'!$A:$AE,
               MATCH($C25,'2019-2022'!$A:$A,0),
               MATCH(E$24,'2019-2022'!$1:$1,0)),
         INDEX(INDIRECT("'"&amp;'Course Map'!$D$9&amp;"'!A:AE"),
               MATCH($C25,INDIRECT("'"&amp;'Course Map'!$D$9&amp;"'!A:A"),0),
               MATCH(E$24,INDIRECT("'"&amp;'Course Map'!$D$9&amp;"'!1:1"),0))),
  "-"))</f>
        <v/>
      </c>
      <c r="F25" s="76" t="str">
        <f ca="1">IF($C25="","",
   IFERROR(
      IF(AND('Course Map'!$D$9&gt;=2019,'Course Map'!$D$9&lt;=2022),
         INDEX('2019-2022'!$A:$AE,
               MATCH($C25,'2019-2022'!$A:$A,0),
               MATCH(F$24,'2019-2022'!$1:$1,0)),
         INDEX(INDIRECT("'"&amp;'Course Map'!$D$9&amp;"'!A:AE"),
               MATCH($C25,INDIRECT("'"&amp;'Course Map'!$D$9&amp;"'!A:A"),0),
               MATCH(F$24,INDIRECT("'"&amp;'Course Map'!$D$9&amp;"'!1:1"),0))),
  "-"))</f>
        <v/>
      </c>
      <c r="G25" s="77" t="str">
        <f ca="1">IF($C25="","",
   IFERROR(
      IF(AND('Course Map'!$D$9&gt;=2019,'Course Map'!$D$9&lt;=2022),
         INDEX('2019-2022'!$A:$AE,
               MATCH($C25,'2019-2022'!$A:$A,0),
               MATCH(G$24,'2019-2022'!$1:$1,0)),
         INDEX(INDIRECT("'"&amp;'Course Map'!$D$9&amp;"'!A:AE"),
               MATCH($C25,INDIRECT("'"&amp;'Course Map'!$D$9&amp;"'!A:A"),0),
               MATCH(G$24,INDIRECT("'"&amp;'Course Map'!$D$9&amp;"'!1:1"),0))),
  "-"))</f>
        <v/>
      </c>
      <c r="H25" s="77" t="str">
        <f ca="1">IF($C25="","",
   IFERROR(
      IF(AND('Course Map'!$D$9&gt;=2019,'Course Map'!$D$9&lt;=2022),
         INDEX('2019-2022'!$A:$AE,
               MATCH($C25,'2019-2022'!$A:$A,0),
               MATCH(H$24,'2019-2022'!$1:$1,0)),
         INDEX(INDIRECT("'"&amp;'Course Map'!$D$9&amp;"'!A:AE"),
               MATCH($C25,INDIRECT("'"&amp;'Course Map'!$D$9&amp;"'!A:A"),0),
               MATCH(H$24,INDIRECT("'"&amp;'Course Map'!$D$9&amp;"'!1:1"),0))),
  "-"))</f>
        <v/>
      </c>
      <c r="I25" s="121" t="str">
        <f>IF(ISBLANK($C25),"",IF(AND($D25="-",$E25="-",$F25="-",$G25="-",$H25="-",IF(COUNTIF(C25,"AMU????"),0,1),IF(COUNTIF(C25,"FIT????"),0,1),IF(COUNTIF(C25,"MAT????"),0,1),IF(COUNTIF(C25,"MON????"),0,1),COUNTIF('2025'!$A:$A,C25)=1),"Yes","-"))</f>
        <v/>
      </c>
      <c r="J25" s="475"/>
      <c r="K25" s="180"/>
      <c r="L25" s="166"/>
      <c r="M25" s="1"/>
      <c r="N25" s="1"/>
      <c r="O25" s="1"/>
      <c r="P25" s="1"/>
      <c r="Q25" s="1"/>
      <c r="R25" s="1"/>
      <c r="S25" s="1"/>
      <c r="T25" s="1"/>
      <c r="U25" s="1"/>
      <c r="V25" s="1"/>
      <c r="W25" s="1"/>
      <c r="X25" s="1"/>
      <c r="Y25" s="1"/>
      <c r="Z25" s="1"/>
      <c r="AA25" s="1"/>
    </row>
    <row r="26" spans="1:27" ht="15" customHeight="1" x14ac:dyDescent="0.25">
      <c r="A26" s="11"/>
      <c r="B26" s="177"/>
      <c r="C26" s="78"/>
      <c r="D26" s="76" t="str">
        <f ca="1">IF($C26="","",
   IFERROR(
      IF(AND('Course Map'!$D$9&gt;=2019,'Course Map'!$D$9&lt;=2022),
         INDEX('2019-2022'!$A:$AE,
               MATCH($C26,'2019-2022'!$A:$A,0),
               MATCH(D$24,'2019-2022'!$1:$1,0)),
         INDEX(INDIRECT("'"&amp;'Course Map'!$D$9&amp;"'!A:AE"),
               MATCH($C26,INDIRECT("'"&amp;'Course Map'!$D$9&amp;"'!A:A"),0),
               MATCH(D$24,INDIRECT("'"&amp;'Course Map'!$D$9&amp;"'!1:1"),0))),
  "-"))</f>
        <v/>
      </c>
      <c r="E26" s="76" t="str">
        <f ca="1">IF($C26="","",
   IFERROR(
      IF(AND('Course Map'!$D$9&gt;=2019,'Course Map'!$D$9&lt;=2022),
         INDEX('2019-2022'!$A:$AE,
               MATCH($C26,'2019-2022'!$A:$A,0),
               MATCH(E$24,'2019-2022'!$1:$1,0)),
         INDEX(INDIRECT("'"&amp;'Course Map'!$D$9&amp;"'!A:AE"),
               MATCH($C26,INDIRECT("'"&amp;'Course Map'!$D$9&amp;"'!A:A"),0),
               MATCH(E$24,INDIRECT("'"&amp;'Course Map'!$D$9&amp;"'!1:1"),0))),
  "-"))</f>
        <v/>
      </c>
      <c r="F26" s="76" t="str">
        <f ca="1">IF($C26="","",
   IFERROR(
      IF(AND('Course Map'!$D$9&gt;=2019,'Course Map'!$D$9&lt;=2022),
         INDEX('2019-2022'!$A:$AE,
               MATCH($C26,'2019-2022'!$A:$A,0),
               MATCH(F$24,'2019-2022'!$1:$1,0)),
         INDEX(INDIRECT("'"&amp;'Course Map'!$D$9&amp;"'!A:AE"),
               MATCH($C26,INDIRECT("'"&amp;'Course Map'!$D$9&amp;"'!A:A"),0),
               MATCH(F$24,INDIRECT("'"&amp;'Course Map'!$D$9&amp;"'!1:1"),0))),
  "-"))</f>
        <v/>
      </c>
      <c r="G26" s="77" t="str">
        <f ca="1">IF($C26="","",
   IFERROR(
      IF(AND('Course Map'!$D$9&gt;=2019,'Course Map'!$D$9&lt;=2022),
         INDEX('2019-2022'!$A:$AE,
               MATCH($C26,'2019-2022'!$A:$A,0),
               MATCH(G$24,'2019-2022'!$1:$1,0)),
         INDEX(INDIRECT("'"&amp;'Course Map'!$D$9&amp;"'!A:AE"),
               MATCH($C26,INDIRECT("'"&amp;'Course Map'!$D$9&amp;"'!A:A"),0),
               MATCH(G$24,INDIRECT("'"&amp;'Course Map'!$D$9&amp;"'!1:1"),0))),
  "-"))</f>
        <v/>
      </c>
      <c r="H26" s="77" t="str">
        <f ca="1">IF($C26="","",
   IFERROR(
      IF(AND('Course Map'!$D$9&gt;=2019,'Course Map'!$D$9&lt;=2022),
         INDEX('2019-2022'!$A:$AE,
               MATCH($C26,'2019-2022'!$A:$A,0),
               MATCH(H$24,'2019-2022'!$1:$1,0)),
         INDEX(INDIRECT("'"&amp;'Course Map'!$D$9&amp;"'!A:AE"),
               MATCH($C26,INDIRECT("'"&amp;'Course Map'!$D$9&amp;"'!A:A"),0),
               MATCH(H$24,INDIRECT("'"&amp;'Course Map'!$D$9&amp;"'!1:1"),0))),
  "-"))</f>
        <v/>
      </c>
      <c r="I26" s="122" t="str">
        <f>IF(ISBLANK($C26),"",IF(AND($D26="-",$E26="-",$F26="-",$G26="-",$H26="-",IF(COUNTIF(C26,"AMU????"),0,1),IF(COUNTIF(C26,"FIT????"),0,1),IF(COUNTIF(C26,"MAT????"),0,1),IF(COUNTIF(C26,"MON????"),0,1),COUNTIF('2025'!$A:$A,C26)=1),"Yes","-"))</f>
        <v/>
      </c>
      <c r="J26" s="475"/>
      <c r="K26" s="180"/>
      <c r="L26" s="166"/>
      <c r="M26" s="1"/>
      <c r="N26" s="1"/>
      <c r="O26" s="1"/>
      <c r="P26" s="1"/>
      <c r="Q26" s="1"/>
      <c r="R26" s="1"/>
      <c r="S26" s="1"/>
      <c r="T26" s="1"/>
      <c r="U26" s="1"/>
      <c r="V26" s="1"/>
      <c r="W26" s="1"/>
      <c r="X26" s="1"/>
      <c r="Y26" s="1"/>
      <c r="Z26" s="1"/>
      <c r="AA26" s="1"/>
    </row>
    <row r="27" spans="1:27" ht="15" customHeight="1" x14ac:dyDescent="0.25">
      <c r="A27" s="11"/>
      <c r="B27" s="177"/>
      <c r="C27" s="79"/>
      <c r="D27" s="76" t="str">
        <f ca="1">IF($C27="","",
   IFERROR(
      IF(AND('Course Map'!$D$9&gt;=2019,'Course Map'!$D$9&lt;=2022),
         INDEX('2019-2022'!$A:$AE,
               MATCH($C27,'2019-2022'!$A:$A,0),
               MATCH(D$24,'2019-2022'!$1:$1,0)),
         INDEX(INDIRECT("'"&amp;'Course Map'!$D$9&amp;"'!A:AE"),
               MATCH($C27,INDIRECT("'"&amp;'Course Map'!$D$9&amp;"'!A:A"),0),
               MATCH(D$24,INDIRECT("'"&amp;'Course Map'!$D$9&amp;"'!1:1"),0))),
  "-"))</f>
        <v/>
      </c>
      <c r="E27" s="76" t="str">
        <f ca="1">IF($C27="","",
   IFERROR(
      IF(AND('Course Map'!$D$9&gt;=2019,'Course Map'!$D$9&lt;=2022),
         INDEX('2019-2022'!$A:$AE,
               MATCH($C27,'2019-2022'!$A:$A,0),
               MATCH(E$24,'2019-2022'!$1:$1,0)),
         INDEX(INDIRECT("'"&amp;'Course Map'!$D$9&amp;"'!A:AE"),
               MATCH($C27,INDIRECT("'"&amp;'Course Map'!$D$9&amp;"'!A:A"),0),
               MATCH(E$24,INDIRECT("'"&amp;'Course Map'!$D$9&amp;"'!1:1"),0))),
  "-"))</f>
        <v/>
      </c>
      <c r="F27" s="76" t="str">
        <f ca="1">IF($C27="","",
   IFERROR(
      IF(AND('Course Map'!$D$9&gt;=2019,'Course Map'!$D$9&lt;=2022),
         INDEX('2019-2022'!$A:$AE,
               MATCH($C27,'2019-2022'!$A:$A,0),
               MATCH(F$24,'2019-2022'!$1:$1,0)),
         INDEX(INDIRECT("'"&amp;'Course Map'!$D$9&amp;"'!A:AE"),
               MATCH($C27,INDIRECT("'"&amp;'Course Map'!$D$9&amp;"'!A:A"),0),
               MATCH(F$24,INDIRECT("'"&amp;'Course Map'!$D$9&amp;"'!1:1"),0))),
  "-"))</f>
        <v/>
      </c>
      <c r="G27" s="77" t="str">
        <f ca="1">IF($C27="","",
   IFERROR(
      IF(AND('Course Map'!$D$9&gt;=2019,'Course Map'!$D$9&lt;=2022),
         INDEX('2019-2022'!$A:$AE,
               MATCH($C27,'2019-2022'!$A:$A,0),
               MATCH(G$24,'2019-2022'!$1:$1,0)),
         INDEX(INDIRECT("'"&amp;'Course Map'!$D$9&amp;"'!A:AE"),
               MATCH($C27,INDIRECT("'"&amp;'Course Map'!$D$9&amp;"'!A:A"),0),
               MATCH(G$24,INDIRECT("'"&amp;'Course Map'!$D$9&amp;"'!1:1"),0))),
  "-"))</f>
        <v/>
      </c>
      <c r="H27" s="77" t="str">
        <f ca="1">IF($C27="","",
   IFERROR(
      IF(AND('Course Map'!$D$9&gt;=2019,'Course Map'!$D$9&lt;=2022),
         INDEX('2019-2022'!$A:$AE,
               MATCH($C27,'2019-2022'!$A:$A,0),
               MATCH(H$24,'2019-2022'!$1:$1,0)),
         INDEX(INDIRECT("'"&amp;'Course Map'!$D$9&amp;"'!A:AE"),
               MATCH($C27,INDIRECT("'"&amp;'Course Map'!$D$9&amp;"'!A:A"),0),
               MATCH(H$24,INDIRECT("'"&amp;'Course Map'!$D$9&amp;"'!1:1"),0))),
  "-"))</f>
        <v/>
      </c>
      <c r="I27" s="122" t="str">
        <f>IF(ISBLANK($C27),"",IF(AND($D27="-",$E27="-",$F27="-",$G27="-",$H27="-",IF(COUNTIF(C27,"AMU????"),0,1),IF(COUNTIF(C27,"FIT????"),0,1),IF(COUNTIF(C27,"MAT????"),0,1),IF(COUNTIF(C27,"MON????"),0,1),COUNTIF('2025'!$A:$A,C27)=1),"Yes","-"))</f>
        <v/>
      </c>
      <c r="J27" s="475"/>
      <c r="K27" s="180"/>
      <c r="L27" s="166"/>
      <c r="M27" s="1"/>
      <c r="N27" s="1"/>
      <c r="O27" s="1"/>
      <c r="P27" s="1"/>
      <c r="Q27" s="1"/>
      <c r="R27" s="1"/>
      <c r="S27" s="1"/>
      <c r="T27" s="1"/>
      <c r="U27" s="1"/>
      <c r="V27" s="1"/>
      <c r="W27" s="1"/>
      <c r="X27" s="1"/>
      <c r="Y27" s="1"/>
      <c r="Z27" s="1"/>
      <c r="AA27" s="1"/>
    </row>
    <row r="28" spans="1:27" ht="15" customHeight="1" x14ac:dyDescent="0.25">
      <c r="A28" s="11"/>
      <c r="B28" s="177"/>
      <c r="C28" s="78"/>
      <c r="D28" s="76" t="str">
        <f ca="1">IF($C28="","",
   IFERROR(
      IF(AND('Course Map'!$D$9&gt;=2019,'Course Map'!$D$9&lt;=2022),
         INDEX('2019-2022'!$A:$AE,
               MATCH($C28,'2019-2022'!$A:$A,0),
               MATCH(D$24,'2019-2022'!$1:$1,0)),
         INDEX(INDIRECT("'"&amp;'Course Map'!$D$9&amp;"'!A:AE"),
               MATCH($C28,INDIRECT("'"&amp;'Course Map'!$D$9&amp;"'!A:A"),0),
               MATCH(D$24,INDIRECT("'"&amp;'Course Map'!$D$9&amp;"'!1:1"),0))),
  "-"))</f>
        <v/>
      </c>
      <c r="E28" s="76" t="str">
        <f ca="1">IF($C28="","",
   IFERROR(
      IF(AND('Course Map'!$D$9&gt;=2019,'Course Map'!$D$9&lt;=2022),
         INDEX('2019-2022'!$A:$AE,
               MATCH($C28,'2019-2022'!$A:$A,0),
               MATCH(E$24,'2019-2022'!$1:$1,0)),
         INDEX(INDIRECT("'"&amp;'Course Map'!$D$9&amp;"'!A:AE"),
               MATCH($C28,INDIRECT("'"&amp;'Course Map'!$D$9&amp;"'!A:A"),0),
               MATCH(E$24,INDIRECT("'"&amp;'Course Map'!$D$9&amp;"'!1:1"),0))),
  "-"))</f>
        <v/>
      </c>
      <c r="F28" s="76" t="str">
        <f ca="1">IF($C28="","",
   IFERROR(
      IF(AND('Course Map'!$D$9&gt;=2019,'Course Map'!$D$9&lt;=2022),
         INDEX('2019-2022'!$A:$AE,
               MATCH($C28,'2019-2022'!$A:$A,0),
               MATCH(F$24,'2019-2022'!$1:$1,0)),
         INDEX(INDIRECT("'"&amp;'Course Map'!$D$9&amp;"'!A:AE"),
               MATCH($C28,INDIRECT("'"&amp;'Course Map'!$D$9&amp;"'!A:A"),0),
               MATCH(F$24,INDIRECT("'"&amp;'Course Map'!$D$9&amp;"'!1:1"),0))),
  "-"))</f>
        <v/>
      </c>
      <c r="G28" s="77" t="str">
        <f ca="1">IF($C28="","",
   IFERROR(
      IF(AND('Course Map'!$D$9&gt;=2019,'Course Map'!$D$9&lt;=2022),
         INDEX('2019-2022'!$A:$AE,
               MATCH($C28,'2019-2022'!$A:$A,0),
               MATCH(G$24,'2019-2022'!$1:$1,0)),
         INDEX(INDIRECT("'"&amp;'Course Map'!$D$9&amp;"'!A:AE"),
               MATCH($C28,INDIRECT("'"&amp;'Course Map'!$D$9&amp;"'!A:A"),0),
               MATCH(G$24,INDIRECT("'"&amp;'Course Map'!$D$9&amp;"'!1:1"),0))),
  "-"))</f>
        <v/>
      </c>
      <c r="H28" s="77" t="str">
        <f ca="1">IF($C28="","",
   IFERROR(
      IF(AND('Course Map'!$D$9&gt;=2019,'Course Map'!$D$9&lt;=2022),
         INDEX('2019-2022'!$A:$AE,
               MATCH($C28,'2019-2022'!$A:$A,0),
               MATCH(H$24,'2019-2022'!$1:$1,0)),
         INDEX(INDIRECT("'"&amp;'Course Map'!$D$9&amp;"'!A:AE"),
               MATCH($C28,INDIRECT("'"&amp;'Course Map'!$D$9&amp;"'!A:A"),0),
               MATCH(H$24,INDIRECT("'"&amp;'Course Map'!$D$9&amp;"'!1:1"),0))),
  "-"))</f>
        <v/>
      </c>
      <c r="I28" s="122" t="str">
        <f>IF(ISBLANK($C28),"",IF(AND($D28="-",$E28="-",$F28="-",$G28="-",$H28="-",IF(COUNTIF(C28,"AMU????"),0,1),IF(COUNTIF(C28,"FIT????"),0,1),IF(COUNTIF(C28,"MAT????"),0,1),IF(COUNTIF(C28,"MON????"),0,1),COUNTIF('2025'!$A:$A,C28)=1),"Yes","-"))</f>
        <v/>
      </c>
      <c r="J28" s="475"/>
      <c r="K28" s="180"/>
      <c r="L28" s="166"/>
      <c r="M28" s="1"/>
      <c r="N28" s="1"/>
      <c r="O28" s="1"/>
      <c r="P28" s="1"/>
      <c r="Q28" s="1"/>
      <c r="R28" s="1"/>
      <c r="S28" s="1"/>
      <c r="T28" s="1"/>
      <c r="U28" s="1"/>
      <c r="V28" s="1"/>
      <c r="W28" s="1"/>
      <c r="X28" s="1"/>
      <c r="Y28" s="1"/>
      <c r="Z28" s="1"/>
      <c r="AA28" s="1"/>
    </row>
    <row r="29" spans="1:27" ht="15" customHeight="1" x14ac:dyDescent="0.25">
      <c r="A29" s="11"/>
      <c r="B29" s="177"/>
      <c r="C29" s="79"/>
      <c r="D29" s="76" t="str">
        <f ca="1">IF($C29="","",
   IFERROR(
      IF(AND('Course Map'!$D$9&gt;=2019,'Course Map'!$D$9&lt;=2022),
         INDEX('2019-2022'!$A:$AE,
               MATCH($C29,'2019-2022'!$A:$A,0),
               MATCH(D$24,'2019-2022'!$1:$1,0)),
         INDEX(INDIRECT("'"&amp;'Course Map'!$D$9&amp;"'!A:AE"),
               MATCH($C29,INDIRECT("'"&amp;'Course Map'!$D$9&amp;"'!A:A"),0),
               MATCH(D$24,INDIRECT("'"&amp;'Course Map'!$D$9&amp;"'!1:1"),0))),
  "-"))</f>
        <v/>
      </c>
      <c r="E29" s="76" t="str">
        <f ca="1">IF($C29="","",
   IFERROR(
      IF(AND('Course Map'!$D$9&gt;=2019,'Course Map'!$D$9&lt;=2022),
         INDEX('2019-2022'!$A:$AE,
               MATCH($C29,'2019-2022'!$A:$A,0),
               MATCH(E$24,'2019-2022'!$1:$1,0)),
         INDEX(INDIRECT("'"&amp;'Course Map'!$D$9&amp;"'!A:AE"),
               MATCH($C29,INDIRECT("'"&amp;'Course Map'!$D$9&amp;"'!A:A"),0),
               MATCH(E$24,INDIRECT("'"&amp;'Course Map'!$D$9&amp;"'!1:1"),0))),
  "-"))</f>
        <v/>
      </c>
      <c r="F29" s="76" t="str">
        <f ca="1">IF($C29="","",
   IFERROR(
      IF(AND('Course Map'!$D$9&gt;=2019,'Course Map'!$D$9&lt;=2022),
         INDEX('2019-2022'!$A:$AE,
               MATCH($C29,'2019-2022'!$A:$A,0),
               MATCH(F$24,'2019-2022'!$1:$1,0)),
         INDEX(INDIRECT("'"&amp;'Course Map'!$D$9&amp;"'!A:AE"),
               MATCH($C29,INDIRECT("'"&amp;'Course Map'!$D$9&amp;"'!A:A"),0),
               MATCH(F$24,INDIRECT("'"&amp;'Course Map'!$D$9&amp;"'!1:1"),0))),
  "-"))</f>
        <v/>
      </c>
      <c r="G29" s="77" t="str">
        <f ca="1">IF($C29="","",
   IFERROR(
      IF(AND('Course Map'!$D$9&gt;=2019,'Course Map'!$D$9&lt;=2022),
         INDEX('2019-2022'!$A:$AE,
               MATCH($C29,'2019-2022'!$A:$A,0),
               MATCH(G$24,'2019-2022'!$1:$1,0)),
         INDEX(INDIRECT("'"&amp;'Course Map'!$D$9&amp;"'!A:AE"),
               MATCH($C29,INDIRECT("'"&amp;'Course Map'!$D$9&amp;"'!A:A"),0),
               MATCH(G$24,INDIRECT("'"&amp;'Course Map'!$D$9&amp;"'!1:1"),0))),
  "-"))</f>
        <v/>
      </c>
      <c r="H29" s="77" t="str">
        <f ca="1">IF($C29="","",
   IFERROR(
      IF(AND('Course Map'!$D$9&gt;=2019,'Course Map'!$D$9&lt;=2022),
         INDEX('2019-2022'!$A:$AE,
               MATCH($C29,'2019-2022'!$A:$A,0),
               MATCH(H$24,'2019-2022'!$1:$1,0)),
         INDEX(INDIRECT("'"&amp;'Course Map'!$D$9&amp;"'!A:AE"),
               MATCH($C29,INDIRECT("'"&amp;'Course Map'!$D$9&amp;"'!A:A"),0),
               MATCH(H$24,INDIRECT("'"&amp;'Course Map'!$D$9&amp;"'!1:1"),0))),
  "-"))</f>
        <v/>
      </c>
      <c r="I29" s="122" t="str">
        <f>IF(ISBLANK($C29),"",IF(AND($D29="-",$E29="-",$F29="-",$G29="-",$H29="-",IF(COUNTIF(C29,"AMU????"),0,1),IF(COUNTIF(C29,"FIT????"),0,1),IF(COUNTIF(C29,"MAT????"),0,1),IF(COUNTIF(C29,"MON????"),0,1),COUNTIF('2025'!$A:$A,C29)=1),"Yes","-"))</f>
        <v/>
      </c>
      <c r="J29" s="475"/>
      <c r="K29" s="180"/>
      <c r="L29" s="166"/>
      <c r="M29" s="1"/>
      <c r="N29" s="1"/>
      <c r="O29" s="1"/>
      <c r="P29" s="1"/>
      <c r="Q29" s="1"/>
      <c r="R29" s="1"/>
      <c r="S29" s="1"/>
      <c r="T29" s="1"/>
      <c r="U29" s="1"/>
      <c r="V29" s="1"/>
      <c r="W29" s="1"/>
      <c r="X29" s="1"/>
      <c r="Y29" s="1"/>
      <c r="Z29" s="1"/>
      <c r="AA29" s="1"/>
    </row>
    <row r="30" spans="1:27" ht="15" customHeight="1" x14ac:dyDescent="0.25">
      <c r="A30" s="11"/>
      <c r="B30" s="177"/>
      <c r="C30" s="78"/>
      <c r="D30" s="76" t="str">
        <f ca="1">IF($C30="","",
   IFERROR(
      IF(AND('Course Map'!$D$9&gt;=2019,'Course Map'!$D$9&lt;=2022),
         INDEX('2019-2022'!$A:$AE,
               MATCH($C30,'2019-2022'!$A:$A,0),
               MATCH(D$24,'2019-2022'!$1:$1,0)),
         INDEX(INDIRECT("'"&amp;'Course Map'!$D$9&amp;"'!A:AE"),
               MATCH($C30,INDIRECT("'"&amp;'Course Map'!$D$9&amp;"'!A:A"),0),
               MATCH(D$24,INDIRECT("'"&amp;'Course Map'!$D$9&amp;"'!1:1"),0))),
  "-"))</f>
        <v/>
      </c>
      <c r="E30" s="76" t="str">
        <f ca="1">IF($C30="","",
   IFERROR(
      IF(AND('Course Map'!$D$9&gt;=2019,'Course Map'!$D$9&lt;=2022),
         INDEX('2019-2022'!$A:$AE,
               MATCH($C30,'2019-2022'!$A:$A,0),
               MATCH(E$24,'2019-2022'!$1:$1,0)),
         INDEX(INDIRECT("'"&amp;'Course Map'!$D$9&amp;"'!A:AE"),
               MATCH($C30,INDIRECT("'"&amp;'Course Map'!$D$9&amp;"'!A:A"),0),
               MATCH(E$24,INDIRECT("'"&amp;'Course Map'!$D$9&amp;"'!1:1"),0))),
  "-"))</f>
        <v/>
      </c>
      <c r="F30" s="76" t="str">
        <f ca="1">IF($C30="","",
   IFERROR(
      IF(AND('Course Map'!$D$9&gt;=2019,'Course Map'!$D$9&lt;=2022),
         INDEX('2019-2022'!$A:$AE,
               MATCH($C30,'2019-2022'!$A:$A,0),
               MATCH(F$24,'2019-2022'!$1:$1,0)),
         INDEX(INDIRECT("'"&amp;'Course Map'!$D$9&amp;"'!A:AE"),
               MATCH($C30,INDIRECT("'"&amp;'Course Map'!$D$9&amp;"'!A:A"),0),
               MATCH(F$24,INDIRECT("'"&amp;'Course Map'!$D$9&amp;"'!1:1"),0))),
  "-"))</f>
        <v/>
      </c>
      <c r="G30" s="77" t="str">
        <f ca="1">IF($C30="","",
   IFERROR(
      IF(AND('Course Map'!$D$9&gt;=2019,'Course Map'!$D$9&lt;=2022),
         INDEX('2019-2022'!$A:$AE,
               MATCH($C30,'2019-2022'!$A:$A,0),
               MATCH(G$24,'2019-2022'!$1:$1,0)),
         INDEX(INDIRECT("'"&amp;'Course Map'!$D$9&amp;"'!A:AE"),
               MATCH($C30,INDIRECT("'"&amp;'Course Map'!$D$9&amp;"'!A:A"),0),
               MATCH(G$24,INDIRECT("'"&amp;'Course Map'!$D$9&amp;"'!1:1"),0))),
  "-"))</f>
        <v/>
      </c>
      <c r="H30" s="77" t="str">
        <f ca="1">IF($C30="","",
   IFERROR(
      IF(AND('Course Map'!$D$9&gt;=2019,'Course Map'!$D$9&lt;=2022),
         INDEX('2019-2022'!$A:$AE,
               MATCH($C30,'2019-2022'!$A:$A,0),
               MATCH(H$24,'2019-2022'!$1:$1,0)),
         INDEX(INDIRECT("'"&amp;'Course Map'!$D$9&amp;"'!A:AE"),
               MATCH($C30,INDIRECT("'"&amp;'Course Map'!$D$9&amp;"'!A:A"),0),
               MATCH(H$24,INDIRECT("'"&amp;'Course Map'!$D$9&amp;"'!1:1"),0))),
  "-"))</f>
        <v/>
      </c>
      <c r="I30" s="122" t="str">
        <f>IF(ISBLANK($C30),"",IF(AND($D30="-",$E30="-",$F30="-",$G30="-",$H30="-",IF(COUNTIF(C30,"AMU????"),0,1),IF(COUNTIF(C30,"FIT????"),0,1),IF(COUNTIF(C30,"MAT????"),0,1),IF(COUNTIF(C30,"MON????"),0,1),COUNTIF('2025'!$A:$A,C30)=1),"Yes","-"))</f>
        <v/>
      </c>
      <c r="J30" s="475"/>
      <c r="K30" s="180"/>
      <c r="L30" s="166"/>
      <c r="M30" s="1"/>
      <c r="N30" s="1"/>
      <c r="O30" s="1"/>
      <c r="P30" s="1"/>
      <c r="Q30" s="1"/>
      <c r="R30" s="1"/>
      <c r="S30" s="1"/>
      <c r="T30" s="1"/>
      <c r="U30" s="1"/>
      <c r="V30" s="1"/>
      <c r="W30" s="1"/>
      <c r="X30" s="1"/>
      <c r="Y30" s="1"/>
      <c r="Z30" s="1"/>
      <c r="AA30" s="1"/>
    </row>
    <row r="31" spans="1:27" ht="15" customHeight="1" x14ac:dyDescent="0.25">
      <c r="A31" s="11"/>
      <c r="B31" s="177"/>
      <c r="C31" s="75"/>
      <c r="D31" s="76" t="str">
        <f ca="1">IF($C31="","",
   IFERROR(
      IF(AND('Course Map'!$D$9&gt;=2019,'Course Map'!$D$9&lt;=2022),
         INDEX('2019-2022'!$A:$AE,
               MATCH($C31,'2019-2022'!$A:$A,0),
               MATCH(D$24,'2019-2022'!$1:$1,0)),
         INDEX(INDIRECT("'"&amp;'Course Map'!$D$9&amp;"'!A:AE"),
               MATCH($C31,INDIRECT("'"&amp;'Course Map'!$D$9&amp;"'!A:A"),0),
               MATCH(D$24,INDIRECT("'"&amp;'Course Map'!$D$9&amp;"'!1:1"),0))),
  "-"))</f>
        <v/>
      </c>
      <c r="E31" s="76" t="str">
        <f ca="1">IF($C31="","",
   IFERROR(
      IF(AND('Course Map'!$D$9&gt;=2019,'Course Map'!$D$9&lt;=2022),
         INDEX('2019-2022'!$A:$AE,
               MATCH($C31,'2019-2022'!$A:$A,0),
               MATCH(E$24,'2019-2022'!$1:$1,0)),
         INDEX(INDIRECT("'"&amp;'Course Map'!$D$9&amp;"'!A:AE"),
               MATCH($C31,INDIRECT("'"&amp;'Course Map'!$D$9&amp;"'!A:A"),0),
               MATCH(E$24,INDIRECT("'"&amp;'Course Map'!$D$9&amp;"'!1:1"),0))),
  "-"))</f>
        <v/>
      </c>
      <c r="F31" s="76" t="str">
        <f ca="1">IF($C31="","",
   IFERROR(
      IF(AND('Course Map'!$D$9&gt;=2019,'Course Map'!$D$9&lt;=2022),
         INDEX('2019-2022'!$A:$AE,
               MATCH($C31,'2019-2022'!$A:$A,0),
               MATCH(F$24,'2019-2022'!$1:$1,0)),
         INDEX(INDIRECT("'"&amp;'Course Map'!$D$9&amp;"'!A:AE"),
               MATCH($C31,INDIRECT("'"&amp;'Course Map'!$D$9&amp;"'!A:A"),0),
               MATCH(F$24,INDIRECT("'"&amp;'Course Map'!$D$9&amp;"'!1:1"),0))),
  "-"))</f>
        <v/>
      </c>
      <c r="G31" s="77" t="str">
        <f ca="1">IF($C31="","",
   IFERROR(
      IF(AND('Course Map'!$D$9&gt;=2019,'Course Map'!$D$9&lt;=2022),
         INDEX('2019-2022'!$A:$AE,
               MATCH($C31,'2019-2022'!$A:$A,0),
               MATCH(G$24,'2019-2022'!$1:$1,0)),
         INDEX(INDIRECT("'"&amp;'Course Map'!$D$9&amp;"'!A:AE"),
               MATCH($C31,INDIRECT("'"&amp;'Course Map'!$D$9&amp;"'!A:A"),0),
               MATCH(G$24,INDIRECT("'"&amp;'Course Map'!$D$9&amp;"'!1:1"),0))),
  "-"))</f>
        <v/>
      </c>
      <c r="H31" s="77" t="str">
        <f ca="1">IF($C31="","",
   IFERROR(
      IF(AND('Course Map'!$D$9&gt;=2019,'Course Map'!$D$9&lt;=2022),
         INDEX('2019-2022'!$A:$AE,
               MATCH($C31,'2019-2022'!$A:$A,0),
               MATCH(H$24,'2019-2022'!$1:$1,0)),
         INDEX(INDIRECT("'"&amp;'Course Map'!$D$9&amp;"'!A:AE"),
               MATCH($C31,INDIRECT("'"&amp;'Course Map'!$D$9&amp;"'!A:A"),0),
               MATCH(H$24,INDIRECT("'"&amp;'Course Map'!$D$9&amp;"'!1:1"),0))),
  "-"))</f>
        <v/>
      </c>
      <c r="I31" s="122" t="str">
        <f>IF(ISBLANK($C31),"",IF(AND($D31="-",$E31="-",$F31="-",$G31="-",$H31="-",IF(COUNTIF(C31,"AMU????"),0,1),IF(COUNTIF(C31,"FIT????"),0,1),IF(COUNTIF(C31,"MAT????"),0,1),IF(COUNTIF(C31,"MON????"),0,1),COUNTIF('2025'!$A:$A,C31)=1),"Yes","-"))</f>
        <v/>
      </c>
      <c r="J31" s="475"/>
      <c r="K31" s="180"/>
      <c r="L31" s="166"/>
      <c r="M31" s="1"/>
      <c r="N31" s="1"/>
      <c r="O31" s="1"/>
      <c r="P31" s="1"/>
      <c r="Q31" s="1"/>
      <c r="R31" s="1"/>
      <c r="S31" s="1"/>
      <c r="T31" s="1"/>
      <c r="U31" s="1"/>
      <c r="V31" s="1"/>
      <c r="W31" s="1"/>
      <c r="X31" s="1"/>
      <c r="Y31" s="1"/>
      <c r="Z31" s="1"/>
      <c r="AA31" s="1"/>
    </row>
    <row r="32" spans="1:27" ht="15" customHeight="1" x14ac:dyDescent="0.25">
      <c r="A32" s="11"/>
      <c r="B32" s="177"/>
      <c r="C32" s="78"/>
      <c r="D32" s="76" t="str">
        <f ca="1">IF($C32="","",
   IFERROR(
      IF(AND('Course Map'!$D$9&gt;=2019,'Course Map'!$D$9&lt;=2022),
         INDEX('2019-2022'!$A:$AE,
               MATCH($C32,'2019-2022'!$A:$A,0),
               MATCH(D$24,'2019-2022'!$1:$1,0)),
         INDEX(INDIRECT("'"&amp;'Course Map'!$D$9&amp;"'!A:AE"),
               MATCH($C32,INDIRECT("'"&amp;'Course Map'!$D$9&amp;"'!A:A"),0),
               MATCH(D$24,INDIRECT("'"&amp;'Course Map'!$D$9&amp;"'!1:1"),0))),
  "-"))</f>
        <v/>
      </c>
      <c r="E32" s="76" t="str">
        <f ca="1">IF($C32="","",
   IFERROR(
      IF(AND('Course Map'!$D$9&gt;=2019,'Course Map'!$D$9&lt;=2022),
         INDEX('2019-2022'!$A:$AE,
               MATCH($C32,'2019-2022'!$A:$A,0),
               MATCH(E$24,'2019-2022'!$1:$1,0)),
         INDEX(INDIRECT("'"&amp;'Course Map'!$D$9&amp;"'!A:AE"),
               MATCH($C32,INDIRECT("'"&amp;'Course Map'!$D$9&amp;"'!A:A"),0),
               MATCH(E$24,INDIRECT("'"&amp;'Course Map'!$D$9&amp;"'!1:1"),0))),
  "-"))</f>
        <v/>
      </c>
      <c r="F32" s="76" t="str">
        <f ca="1">IF($C32="","",
   IFERROR(
      IF(AND('Course Map'!$D$9&gt;=2019,'Course Map'!$D$9&lt;=2022),
         INDEX('2019-2022'!$A:$AE,
               MATCH($C32,'2019-2022'!$A:$A,0),
               MATCH(F$24,'2019-2022'!$1:$1,0)),
         INDEX(INDIRECT("'"&amp;'Course Map'!$D$9&amp;"'!A:AE"),
               MATCH($C32,INDIRECT("'"&amp;'Course Map'!$D$9&amp;"'!A:A"),0),
               MATCH(F$24,INDIRECT("'"&amp;'Course Map'!$D$9&amp;"'!1:1"),0))),
  "-"))</f>
        <v/>
      </c>
      <c r="G32" s="77" t="str">
        <f ca="1">IF($C32="","",
   IFERROR(
      IF(AND('Course Map'!$D$9&gt;=2019,'Course Map'!$D$9&lt;=2022),
         INDEX('2019-2022'!$A:$AE,
               MATCH($C32,'2019-2022'!$A:$A,0),
               MATCH(G$24,'2019-2022'!$1:$1,0)),
         INDEX(INDIRECT("'"&amp;'Course Map'!$D$9&amp;"'!A:AE"),
               MATCH($C32,INDIRECT("'"&amp;'Course Map'!$D$9&amp;"'!A:A"),0),
               MATCH(G$24,INDIRECT("'"&amp;'Course Map'!$D$9&amp;"'!1:1"),0))),
  "-"))</f>
        <v/>
      </c>
      <c r="H32" s="77" t="str">
        <f ca="1">IF($C32="","",
   IFERROR(
      IF(AND('Course Map'!$D$9&gt;=2019,'Course Map'!$D$9&lt;=2022),
         INDEX('2019-2022'!$A:$AE,
               MATCH($C32,'2019-2022'!$A:$A,0),
               MATCH(H$24,'2019-2022'!$1:$1,0)),
         INDEX(INDIRECT("'"&amp;'Course Map'!$D$9&amp;"'!A:AE"),
               MATCH($C32,INDIRECT("'"&amp;'Course Map'!$D$9&amp;"'!A:A"),0),
               MATCH(H$24,INDIRECT("'"&amp;'Course Map'!$D$9&amp;"'!1:1"),0))),
  "-"))</f>
        <v/>
      </c>
      <c r="I32" s="122" t="str">
        <f>IF(ISBLANK($C32),"",IF(AND($D32="-",$E32="-",$F32="-",$G32="-",$H32="-",IF(COUNTIF(C32,"AMU????"),0,1),IF(COUNTIF(C32,"FIT????"),0,1),IF(COUNTIF(C32,"MAT????"),0,1),IF(COUNTIF(C32,"MON????"),0,1),COUNTIF('2025'!$A:$A,C32)=1),"Yes","-"))</f>
        <v/>
      </c>
      <c r="J32" s="475"/>
      <c r="K32" s="180"/>
      <c r="L32" s="166"/>
      <c r="M32" s="1"/>
      <c r="N32" s="1"/>
      <c r="O32" s="1"/>
      <c r="P32" s="1"/>
      <c r="Q32" s="1"/>
      <c r="R32" s="1"/>
      <c r="S32" s="1"/>
      <c r="T32" s="1"/>
      <c r="U32" s="1"/>
      <c r="V32" s="1"/>
      <c r="W32" s="1"/>
      <c r="X32" s="1"/>
      <c r="Y32" s="1"/>
      <c r="Z32" s="1"/>
      <c r="AA32" s="1"/>
    </row>
    <row r="33" spans="1:27" ht="15" customHeight="1" x14ac:dyDescent="0.25">
      <c r="A33" s="11"/>
      <c r="B33" s="177"/>
      <c r="C33" s="79"/>
      <c r="D33" s="76" t="str">
        <f ca="1">IF($C33="","",
   IFERROR(
      IF(AND('Course Map'!$D$9&gt;=2019,'Course Map'!$D$9&lt;=2022),
         INDEX('2019-2022'!$A:$AE,
               MATCH($C33,'2019-2022'!$A:$A,0),
               MATCH(D$24,'2019-2022'!$1:$1,0)),
         INDEX(INDIRECT("'"&amp;'Course Map'!$D$9&amp;"'!A:AE"),
               MATCH($C33,INDIRECT("'"&amp;'Course Map'!$D$9&amp;"'!A:A"),0),
               MATCH(D$24,INDIRECT("'"&amp;'Course Map'!$D$9&amp;"'!1:1"),0))),
  "-"))</f>
        <v/>
      </c>
      <c r="E33" s="76" t="str">
        <f ca="1">IF($C33="","",
   IFERROR(
      IF(AND('Course Map'!$D$9&gt;=2019,'Course Map'!$D$9&lt;=2022),
         INDEX('2019-2022'!$A:$AE,
               MATCH($C33,'2019-2022'!$A:$A,0),
               MATCH(E$24,'2019-2022'!$1:$1,0)),
         INDEX(INDIRECT("'"&amp;'Course Map'!$D$9&amp;"'!A:AE"),
               MATCH($C33,INDIRECT("'"&amp;'Course Map'!$D$9&amp;"'!A:A"),0),
               MATCH(E$24,INDIRECT("'"&amp;'Course Map'!$D$9&amp;"'!1:1"),0))),
  "-"))</f>
        <v/>
      </c>
      <c r="F33" s="76" t="str">
        <f ca="1">IF($C33="","",
   IFERROR(
      IF(AND('Course Map'!$D$9&gt;=2019,'Course Map'!$D$9&lt;=2022),
         INDEX('2019-2022'!$A:$AE,
               MATCH($C33,'2019-2022'!$A:$A,0),
               MATCH(F$24,'2019-2022'!$1:$1,0)),
         INDEX(INDIRECT("'"&amp;'Course Map'!$D$9&amp;"'!A:AE"),
               MATCH($C33,INDIRECT("'"&amp;'Course Map'!$D$9&amp;"'!A:A"),0),
               MATCH(F$24,INDIRECT("'"&amp;'Course Map'!$D$9&amp;"'!1:1"),0))),
  "-"))</f>
        <v/>
      </c>
      <c r="G33" s="77" t="str">
        <f ca="1">IF($C33="","",
   IFERROR(
      IF(AND('Course Map'!$D$9&gt;=2019,'Course Map'!$D$9&lt;=2022),
         INDEX('2019-2022'!$A:$AE,
               MATCH($C33,'2019-2022'!$A:$A,0),
               MATCH(G$24,'2019-2022'!$1:$1,0)),
         INDEX(INDIRECT("'"&amp;'Course Map'!$D$9&amp;"'!A:AE"),
               MATCH($C33,INDIRECT("'"&amp;'Course Map'!$D$9&amp;"'!A:A"),0),
               MATCH(G$24,INDIRECT("'"&amp;'Course Map'!$D$9&amp;"'!1:1"),0))),
  "-"))</f>
        <v/>
      </c>
      <c r="H33" s="77" t="str">
        <f ca="1">IF($C33="","",
   IFERROR(
      IF(AND('Course Map'!$D$9&gt;=2019,'Course Map'!$D$9&lt;=2022),
         INDEX('2019-2022'!$A:$AE,
               MATCH($C33,'2019-2022'!$A:$A,0),
               MATCH(H$24,'2019-2022'!$1:$1,0)),
         INDEX(INDIRECT("'"&amp;'Course Map'!$D$9&amp;"'!A:AE"),
               MATCH($C33,INDIRECT("'"&amp;'Course Map'!$D$9&amp;"'!A:A"),0),
               MATCH(H$24,INDIRECT("'"&amp;'Course Map'!$D$9&amp;"'!1:1"),0))),
  "-"))</f>
        <v/>
      </c>
      <c r="I33" s="122" t="str">
        <f>IF(ISBLANK($C33),"",IF(AND($D33="-",$E33="-",$F33="-",$G33="-",$H33="-",IF(COUNTIF(C33,"AMU????"),0,1),IF(COUNTIF(C33,"FIT????"),0,1),IF(COUNTIF(C33,"MAT????"),0,1),IF(COUNTIF(C33,"MON????"),0,1),COUNTIF('2025'!$A:$A,C33)=1),"Yes","-"))</f>
        <v/>
      </c>
      <c r="J33" s="475"/>
      <c r="K33" s="180"/>
      <c r="L33" s="166"/>
      <c r="M33" s="1"/>
      <c r="N33" s="1"/>
      <c r="O33" s="1"/>
      <c r="P33" s="1"/>
      <c r="Q33" s="1"/>
      <c r="R33" s="1"/>
      <c r="S33" s="1"/>
      <c r="T33" s="1"/>
      <c r="U33" s="1"/>
      <c r="V33" s="1"/>
      <c r="W33" s="1"/>
      <c r="X33" s="1"/>
      <c r="Y33" s="1"/>
      <c r="Z33" s="1"/>
      <c r="AA33" s="1"/>
    </row>
    <row r="34" spans="1:27" ht="15" customHeight="1" x14ac:dyDescent="0.25">
      <c r="A34" s="11"/>
      <c r="B34" s="177"/>
      <c r="C34" s="78"/>
      <c r="D34" s="76" t="str">
        <f ca="1">IF($C34="","",
   IFERROR(
      IF(AND('Course Map'!$D$9&gt;=2019,'Course Map'!$D$9&lt;=2022),
         INDEX('2019-2022'!$A:$AE,
               MATCH($C34,'2019-2022'!$A:$A,0),
               MATCH(D$24,'2019-2022'!$1:$1,0)),
         INDEX(INDIRECT("'"&amp;'Course Map'!$D$9&amp;"'!A:AE"),
               MATCH($C34,INDIRECT("'"&amp;'Course Map'!$D$9&amp;"'!A:A"),0),
               MATCH(D$24,INDIRECT("'"&amp;'Course Map'!$D$9&amp;"'!1:1"),0))),
  "-"))</f>
        <v/>
      </c>
      <c r="E34" s="76" t="str">
        <f ca="1">IF($C34="","",
   IFERROR(
      IF(AND('Course Map'!$D$9&gt;=2019,'Course Map'!$D$9&lt;=2022),
         INDEX('2019-2022'!$A:$AE,
               MATCH($C34,'2019-2022'!$A:$A,0),
               MATCH(E$24,'2019-2022'!$1:$1,0)),
         INDEX(INDIRECT("'"&amp;'Course Map'!$D$9&amp;"'!A:AE"),
               MATCH($C34,INDIRECT("'"&amp;'Course Map'!$D$9&amp;"'!A:A"),0),
               MATCH(E$24,INDIRECT("'"&amp;'Course Map'!$D$9&amp;"'!1:1"),0))),
  "-"))</f>
        <v/>
      </c>
      <c r="F34" s="76" t="str">
        <f ca="1">IF($C34="","",
   IFERROR(
      IF(AND('Course Map'!$D$9&gt;=2019,'Course Map'!$D$9&lt;=2022),
         INDEX('2019-2022'!$A:$AE,
               MATCH($C34,'2019-2022'!$A:$A,0),
               MATCH(F$24,'2019-2022'!$1:$1,0)),
         INDEX(INDIRECT("'"&amp;'Course Map'!$D$9&amp;"'!A:AE"),
               MATCH($C34,INDIRECT("'"&amp;'Course Map'!$D$9&amp;"'!A:A"),0),
               MATCH(F$24,INDIRECT("'"&amp;'Course Map'!$D$9&amp;"'!1:1"),0))),
  "-"))</f>
        <v/>
      </c>
      <c r="G34" s="77" t="str">
        <f ca="1">IF($C34="","",
   IFERROR(
      IF(AND('Course Map'!$D$9&gt;=2019,'Course Map'!$D$9&lt;=2022),
         INDEX('2019-2022'!$A:$AE,
               MATCH($C34,'2019-2022'!$A:$A,0),
               MATCH(G$24,'2019-2022'!$1:$1,0)),
         INDEX(INDIRECT("'"&amp;'Course Map'!$D$9&amp;"'!A:AE"),
               MATCH($C34,INDIRECT("'"&amp;'Course Map'!$D$9&amp;"'!A:A"),0),
               MATCH(G$24,INDIRECT("'"&amp;'Course Map'!$D$9&amp;"'!1:1"),0))),
  "-"))</f>
        <v/>
      </c>
      <c r="H34" s="77" t="str">
        <f ca="1">IF($C34="","",
   IFERROR(
      IF(AND('Course Map'!$D$9&gt;=2019,'Course Map'!$D$9&lt;=2022),
         INDEX('2019-2022'!$A:$AE,
               MATCH($C34,'2019-2022'!$A:$A,0),
               MATCH(H$24,'2019-2022'!$1:$1,0)),
         INDEX(INDIRECT("'"&amp;'Course Map'!$D$9&amp;"'!A:AE"),
               MATCH($C34,INDIRECT("'"&amp;'Course Map'!$D$9&amp;"'!A:A"),0),
               MATCH(H$24,INDIRECT("'"&amp;'Course Map'!$D$9&amp;"'!1:1"),0))),
  "-"))</f>
        <v/>
      </c>
      <c r="I34" s="122" t="str">
        <f>IF(ISBLANK($C34),"",IF(AND($D34="-",$E34="-",$F34="-",$G34="-",$H34="-",IF(COUNTIF(C34,"AMU????"),0,1),IF(COUNTIF(C34,"FIT????"),0,1),IF(COUNTIF(C34,"MAT????"),0,1),IF(COUNTIF(C34,"MON????"),0,1),COUNTIF('2025'!$A:$A,C34)=1),"Yes","-"))</f>
        <v/>
      </c>
      <c r="J34" s="475"/>
      <c r="K34" s="180"/>
      <c r="L34" s="166"/>
      <c r="M34" s="1"/>
      <c r="N34" s="1"/>
      <c r="O34" s="1"/>
      <c r="P34" s="1"/>
      <c r="Q34" s="1"/>
      <c r="R34" s="1"/>
      <c r="S34" s="1"/>
      <c r="T34" s="1"/>
      <c r="U34" s="1"/>
      <c r="V34" s="1"/>
      <c r="W34" s="1"/>
      <c r="X34" s="1"/>
      <c r="Y34" s="1"/>
      <c r="Z34" s="1"/>
      <c r="AA34" s="1"/>
    </row>
    <row r="35" spans="1:27" ht="15" customHeight="1" x14ac:dyDescent="0.25">
      <c r="A35" s="11"/>
      <c r="B35" s="177"/>
      <c r="C35" s="79"/>
      <c r="D35" s="76" t="str">
        <f ca="1">IF($C35="","",
   IFERROR(
      IF(AND('Course Map'!$D$9&gt;=2019,'Course Map'!$D$9&lt;=2022),
         INDEX('2019-2022'!$A:$AE,
               MATCH($C35,'2019-2022'!$A:$A,0),
               MATCH(D$24,'2019-2022'!$1:$1,0)),
         INDEX(INDIRECT("'"&amp;'Course Map'!$D$9&amp;"'!A:AE"),
               MATCH($C35,INDIRECT("'"&amp;'Course Map'!$D$9&amp;"'!A:A"),0),
               MATCH(D$24,INDIRECT("'"&amp;'Course Map'!$D$9&amp;"'!1:1"),0))),
  "-"))</f>
        <v/>
      </c>
      <c r="E35" s="76" t="str">
        <f ca="1">IF($C35="","",
   IFERROR(
      IF(AND('Course Map'!$D$9&gt;=2019,'Course Map'!$D$9&lt;=2022),
         INDEX('2019-2022'!$A:$AE,
               MATCH($C35,'2019-2022'!$A:$A,0),
               MATCH(E$24,'2019-2022'!$1:$1,0)),
         INDEX(INDIRECT("'"&amp;'Course Map'!$D$9&amp;"'!A:AE"),
               MATCH($C35,INDIRECT("'"&amp;'Course Map'!$D$9&amp;"'!A:A"),0),
               MATCH(E$24,INDIRECT("'"&amp;'Course Map'!$D$9&amp;"'!1:1"),0))),
  "-"))</f>
        <v/>
      </c>
      <c r="F35" s="76" t="str">
        <f ca="1">IF($C35="","",
   IFERROR(
      IF(AND('Course Map'!$D$9&gt;=2019,'Course Map'!$D$9&lt;=2022),
         INDEX('2019-2022'!$A:$AE,
               MATCH($C35,'2019-2022'!$A:$A,0),
               MATCH(F$24,'2019-2022'!$1:$1,0)),
         INDEX(INDIRECT("'"&amp;'Course Map'!$D$9&amp;"'!A:AE"),
               MATCH($C35,INDIRECT("'"&amp;'Course Map'!$D$9&amp;"'!A:A"),0),
               MATCH(F$24,INDIRECT("'"&amp;'Course Map'!$D$9&amp;"'!1:1"),0))),
  "-"))</f>
        <v/>
      </c>
      <c r="G35" s="77" t="str">
        <f ca="1">IF($C35="","",
   IFERROR(
      IF(AND('Course Map'!$D$9&gt;=2019,'Course Map'!$D$9&lt;=2022),
         INDEX('2019-2022'!$A:$AE,
               MATCH($C35,'2019-2022'!$A:$A,0),
               MATCH(G$24,'2019-2022'!$1:$1,0)),
         INDEX(INDIRECT("'"&amp;'Course Map'!$D$9&amp;"'!A:AE"),
               MATCH($C35,INDIRECT("'"&amp;'Course Map'!$D$9&amp;"'!A:A"),0),
               MATCH(G$24,INDIRECT("'"&amp;'Course Map'!$D$9&amp;"'!1:1"),0))),
  "-"))</f>
        <v/>
      </c>
      <c r="H35" s="77" t="str">
        <f ca="1">IF($C35="","",
   IFERROR(
      IF(AND('Course Map'!$D$9&gt;=2019,'Course Map'!$D$9&lt;=2022),
         INDEX('2019-2022'!$A:$AE,
               MATCH($C35,'2019-2022'!$A:$A,0),
               MATCH(H$24,'2019-2022'!$1:$1,0)),
         INDEX(INDIRECT("'"&amp;'Course Map'!$D$9&amp;"'!A:AE"),
               MATCH($C35,INDIRECT("'"&amp;'Course Map'!$D$9&amp;"'!A:A"),0),
               MATCH(H$24,INDIRECT("'"&amp;'Course Map'!$D$9&amp;"'!1:1"),0))),
  "-"))</f>
        <v/>
      </c>
      <c r="I35" s="122" t="str">
        <f>IF(ISBLANK($C35),"",IF(AND($D35="-",$E35="-",$F35="-",$G35="-",$H35="-",IF(COUNTIF(C35,"AMU????"),0,1),IF(COUNTIF(C35,"FIT????"),0,1),IF(COUNTIF(C35,"MAT????"),0,1),IF(COUNTIF(C35,"MON????"),0,1),COUNTIF('2025'!$A:$A,C35)=1),"Yes","-"))</f>
        <v/>
      </c>
      <c r="J35" s="475"/>
      <c r="K35" s="180"/>
      <c r="L35" s="166"/>
      <c r="M35" s="1"/>
      <c r="N35" s="1"/>
      <c r="O35" s="1"/>
      <c r="P35" s="1"/>
      <c r="Q35" s="1"/>
      <c r="R35" s="1"/>
      <c r="S35" s="1"/>
      <c r="T35" s="1"/>
      <c r="U35" s="1"/>
      <c r="V35" s="1"/>
      <c r="W35" s="1"/>
      <c r="X35" s="1"/>
      <c r="Y35" s="1"/>
      <c r="Z35" s="1"/>
      <c r="AA35" s="1"/>
    </row>
    <row r="36" spans="1:27" ht="15" customHeight="1" x14ac:dyDescent="0.25">
      <c r="A36" s="11"/>
      <c r="B36" s="177"/>
      <c r="C36" s="78"/>
      <c r="D36" s="76" t="str">
        <f ca="1">IF($C36="","",
   IFERROR(
      IF(AND('Course Map'!$D$9&gt;=2019,'Course Map'!$D$9&lt;=2022),
         INDEX('2019-2022'!$A:$AE,
               MATCH($C36,'2019-2022'!$A:$A,0),
               MATCH(D$24,'2019-2022'!$1:$1,0)),
         INDEX(INDIRECT("'"&amp;'Course Map'!$D$9&amp;"'!A:AE"),
               MATCH($C36,INDIRECT("'"&amp;'Course Map'!$D$9&amp;"'!A:A"),0),
               MATCH(D$24,INDIRECT("'"&amp;'Course Map'!$D$9&amp;"'!1:1"),0))),
  "-"))</f>
        <v/>
      </c>
      <c r="E36" s="76" t="str">
        <f ca="1">IF($C36="","",
   IFERROR(
      IF(AND('Course Map'!$D$9&gt;=2019,'Course Map'!$D$9&lt;=2022),
         INDEX('2019-2022'!$A:$AE,
               MATCH($C36,'2019-2022'!$A:$A,0),
               MATCH(E$24,'2019-2022'!$1:$1,0)),
         INDEX(INDIRECT("'"&amp;'Course Map'!$D$9&amp;"'!A:AE"),
               MATCH($C36,INDIRECT("'"&amp;'Course Map'!$D$9&amp;"'!A:A"),0),
               MATCH(E$24,INDIRECT("'"&amp;'Course Map'!$D$9&amp;"'!1:1"),0))),
  "-"))</f>
        <v/>
      </c>
      <c r="F36" s="76" t="str">
        <f ca="1">IF($C36="","",
   IFERROR(
      IF(AND('Course Map'!$D$9&gt;=2019,'Course Map'!$D$9&lt;=2022),
         INDEX('2019-2022'!$A:$AE,
               MATCH($C36,'2019-2022'!$A:$A,0),
               MATCH(F$24,'2019-2022'!$1:$1,0)),
         INDEX(INDIRECT("'"&amp;'Course Map'!$D$9&amp;"'!A:AE"),
               MATCH($C36,INDIRECT("'"&amp;'Course Map'!$D$9&amp;"'!A:A"),0),
               MATCH(F$24,INDIRECT("'"&amp;'Course Map'!$D$9&amp;"'!1:1"),0))),
  "-"))</f>
        <v/>
      </c>
      <c r="G36" s="77" t="str">
        <f ca="1">IF($C36="","",
   IFERROR(
      IF(AND('Course Map'!$D$9&gt;=2019,'Course Map'!$D$9&lt;=2022),
         INDEX('2019-2022'!$A:$AE,
               MATCH($C36,'2019-2022'!$A:$A,0),
               MATCH(G$24,'2019-2022'!$1:$1,0)),
         INDEX(INDIRECT("'"&amp;'Course Map'!$D$9&amp;"'!A:AE"),
               MATCH($C36,INDIRECT("'"&amp;'Course Map'!$D$9&amp;"'!A:A"),0),
               MATCH(G$24,INDIRECT("'"&amp;'Course Map'!$D$9&amp;"'!1:1"),0))),
  "-"))</f>
        <v/>
      </c>
      <c r="H36" s="77" t="str">
        <f ca="1">IF($C36="","",
   IFERROR(
      IF(AND('Course Map'!$D$9&gt;=2019,'Course Map'!$D$9&lt;=2022),
         INDEX('2019-2022'!$A:$AE,
               MATCH($C36,'2019-2022'!$A:$A,0),
               MATCH(H$24,'2019-2022'!$1:$1,0)),
         INDEX(INDIRECT("'"&amp;'Course Map'!$D$9&amp;"'!A:AE"),
               MATCH($C36,INDIRECT("'"&amp;'Course Map'!$D$9&amp;"'!A:A"),0),
               MATCH(H$24,INDIRECT("'"&amp;'Course Map'!$D$9&amp;"'!1:1"),0))),
  "-"))</f>
        <v/>
      </c>
      <c r="I36" s="122" t="str">
        <f>IF(ISBLANK($C36),"",IF(AND($D36="-",$E36="-",$F36="-",$G36="-",$H36="-",IF(COUNTIF(C36,"AMU????"),0,1),IF(COUNTIF(C36,"FIT????"),0,1),IF(COUNTIF(C36,"MAT????"),0,1),IF(COUNTIF(C36,"MON????"),0,1),COUNTIF('2025'!$A:$A,C36)=1),"Yes","-"))</f>
        <v/>
      </c>
      <c r="J36" s="475"/>
      <c r="K36" s="180"/>
      <c r="L36" s="166"/>
      <c r="M36" s="1"/>
      <c r="N36" s="1"/>
      <c r="O36" s="1"/>
      <c r="P36" s="1"/>
      <c r="Q36" s="1"/>
      <c r="R36" s="1"/>
      <c r="S36" s="1"/>
      <c r="T36" s="1"/>
      <c r="U36" s="1"/>
      <c r="V36" s="1"/>
      <c r="W36" s="1"/>
      <c r="X36" s="1"/>
      <c r="Y36" s="1"/>
      <c r="Z36" s="1"/>
      <c r="AA36" s="1"/>
    </row>
    <row r="37" spans="1:27" ht="15" customHeight="1" x14ac:dyDescent="0.25">
      <c r="A37" s="11"/>
      <c r="B37" s="177"/>
      <c r="C37" s="79"/>
      <c r="D37" s="76" t="str">
        <f ca="1">IF($C37="","",
   IFERROR(
      IF(AND('Course Map'!$D$9&gt;=2019,'Course Map'!$D$9&lt;=2022),
         INDEX('2019-2022'!$A:$AE,
               MATCH($C37,'2019-2022'!$A:$A,0),
               MATCH(D$24,'2019-2022'!$1:$1,0)),
         INDEX(INDIRECT("'"&amp;'Course Map'!$D$9&amp;"'!A:AE"),
               MATCH($C37,INDIRECT("'"&amp;'Course Map'!$D$9&amp;"'!A:A"),0),
               MATCH(D$24,INDIRECT("'"&amp;'Course Map'!$D$9&amp;"'!1:1"),0))),
  "-"))</f>
        <v/>
      </c>
      <c r="E37" s="76" t="str">
        <f ca="1">IF($C37="","",
   IFERROR(
      IF(AND('Course Map'!$D$9&gt;=2019,'Course Map'!$D$9&lt;=2022),
         INDEX('2019-2022'!$A:$AE,
               MATCH($C37,'2019-2022'!$A:$A,0),
               MATCH(E$24,'2019-2022'!$1:$1,0)),
         INDEX(INDIRECT("'"&amp;'Course Map'!$D$9&amp;"'!A:AE"),
               MATCH($C37,INDIRECT("'"&amp;'Course Map'!$D$9&amp;"'!A:A"),0),
               MATCH(E$24,INDIRECT("'"&amp;'Course Map'!$D$9&amp;"'!1:1"),0))),
  "-"))</f>
        <v/>
      </c>
      <c r="F37" s="76" t="str">
        <f ca="1">IF($C37="","",
   IFERROR(
      IF(AND('Course Map'!$D$9&gt;=2019,'Course Map'!$D$9&lt;=2022),
         INDEX('2019-2022'!$A:$AE,
               MATCH($C37,'2019-2022'!$A:$A,0),
               MATCH(F$24,'2019-2022'!$1:$1,0)),
         INDEX(INDIRECT("'"&amp;'Course Map'!$D$9&amp;"'!A:AE"),
               MATCH($C37,INDIRECT("'"&amp;'Course Map'!$D$9&amp;"'!A:A"),0),
               MATCH(F$24,INDIRECT("'"&amp;'Course Map'!$D$9&amp;"'!1:1"),0))),
  "-"))</f>
        <v/>
      </c>
      <c r="G37" s="77" t="str">
        <f ca="1">IF($C37="","",
   IFERROR(
      IF(AND('Course Map'!$D$9&gt;=2019,'Course Map'!$D$9&lt;=2022),
         INDEX('2019-2022'!$A:$AE,
               MATCH($C37,'2019-2022'!$A:$A,0),
               MATCH(G$24,'2019-2022'!$1:$1,0)),
         INDEX(INDIRECT("'"&amp;'Course Map'!$D$9&amp;"'!A:AE"),
               MATCH($C37,INDIRECT("'"&amp;'Course Map'!$D$9&amp;"'!A:A"),0),
               MATCH(G$24,INDIRECT("'"&amp;'Course Map'!$D$9&amp;"'!1:1"),0))),
  "-"))</f>
        <v/>
      </c>
      <c r="H37" s="77" t="str">
        <f ca="1">IF($C37="","",
   IFERROR(
      IF(AND('Course Map'!$D$9&gt;=2019,'Course Map'!$D$9&lt;=2022),
         INDEX('2019-2022'!$A:$AE,
               MATCH($C37,'2019-2022'!$A:$A,0),
               MATCH(H$24,'2019-2022'!$1:$1,0)),
         INDEX(INDIRECT("'"&amp;'Course Map'!$D$9&amp;"'!A:AE"),
               MATCH($C37,INDIRECT("'"&amp;'Course Map'!$D$9&amp;"'!A:A"),0),
               MATCH(H$24,INDIRECT("'"&amp;'Course Map'!$D$9&amp;"'!1:1"),0))),
  "-"))</f>
        <v/>
      </c>
      <c r="I37" s="122" t="str">
        <f>IF(ISBLANK($C37),"",IF(AND($D37="-",$E37="-",$F37="-",$G37="-",$H37="-",IF(COUNTIF(C37,"AMU????"),0,1),IF(COUNTIF(C37,"FIT????"),0,1),IF(COUNTIF(C37,"MAT????"),0,1),IF(COUNTIF(C37,"MON????"),0,1),COUNTIF('2025'!$A:$A,C37)=1),"Yes","-"))</f>
        <v/>
      </c>
      <c r="J37" s="475"/>
      <c r="K37" s="180"/>
      <c r="L37" s="166"/>
      <c r="M37" s="1"/>
      <c r="N37" s="1"/>
      <c r="O37" s="1"/>
      <c r="P37" s="1"/>
      <c r="Q37" s="1"/>
      <c r="R37" s="1"/>
      <c r="S37" s="1"/>
      <c r="T37" s="1"/>
      <c r="U37" s="1"/>
      <c r="V37" s="1"/>
      <c r="W37" s="1"/>
      <c r="X37" s="1"/>
      <c r="Y37" s="1"/>
      <c r="Z37" s="1"/>
      <c r="AA37" s="1"/>
    </row>
    <row r="38" spans="1:27" ht="15" customHeight="1" x14ac:dyDescent="0.25">
      <c r="A38" s="11"/>
      <c r="B38" s="177"/>
      <c r="C38" s="78"/>
      <c r="D38" s="76" t="str">
        <f ca="1">IF($C38="","",
   IFERROR(
      IF(AND('Course Map'!$D$9&gt;=2019,'Course Map'!$D$9&lt;=2022),
         INDEX('2019-2022'!$A:$AE,
               MATCH($C38,'2019-2022'!$A:$A,0),
               MATCH(D$24,'2019-2022'!$1:$1,0)),
         INDEX(INDIRECT("'"&amp;'Course Map'!$D$9&amp;"'!A:AE"),
               MATCH($C38,INDIRECT("'"&amp;'Course Map'!$D$9&amp;"'!A:A"),0),
               MATCH(D$24,INDIRECT("'"&amp;'Course Map'!$D$9&amp;"'!1:1"),0))),
  "-"))</f>
        <v/>
      </c>
      <c r="E38" s="76" t="str">
        <f ca="1">IF($C38="","",
   IFERROR(
      IF(AND('Course Map'!$D$9&gt;=2019,'Course Map'!$D$9&lt;=2022),
         INDEX('2019-2022'!$A:$AE,
               MATCH($C38,'2019-2022'!$A:$A,0),
               MATCH(E$24,'2019-2022'!$1:$1,0)),
         INDEX(INDIRECT("'"&amp;'Course Map'!$D$9&amp;"'!A:AE"),
               MATCH($C38,INDIRECT("'"&amp;'Course Map'!$D$9&amp;"'!A:A"),0),
               MATCH(E$24,INDIRECT("'"&amp;'Course Map'!$D$9&amp;"'!1:1"),0))),
  "-"))</f>
        <v/>
      </c>
      <c r="F38" s="76" t="str">
        <f ca="1">IF($C38="","",
   IFERROR(
      IF(AND('Course Map'!$D$9&gt;=2019,'Course Map'!$D$9&lt;=2022),
         INDEX('2019-2022'!$A:$AE,
               MATCH($C38,'2019-2022'!$A:$A,0),
               MATCH(F$24,'2019-2022'!$1:$1,0)),
         INDEX(INDIRECT("'"&amp;'Course Map'!$D$9&amp;"'!A:AE"),
               MATCH($C38,INDIRECT("'"&amp;'Course Map'!$D$9&amp;"'!A:A"),0),
               MATCH(F$24,INDIRECT("'"&amp;'Course Map'!$D$9&amp;"'!1:1"),0))),
  "-"))</f>
        <v/>
      </c>
      <c r="G38" s="77" t="str">
        <f ca="1">IF($C38="","",
   IFERROR(
      IF(AND('Course Map'!$D$9&gt;=2019,'Course Map'!$D$9&lt;=2022),
         INDEX('2019-2022'!$A:$AE,
               MATCH($C38,'2019-2022'!$A:$A,0),
               MATCH(G$24,'2019-2022'!$1:$1,0)),
         INDEX(INDIRECT("'"&amp;'Course Map'!$D$9&amp;"'!A:AE"),
               MATCH($C38,INDIRECT("'"&amp;'Course Map'!$D$9&amp;"'!A:A"),0),
               MATCH(G$24,INDIRECT("'"&amp;'Course Map'!$D$9&amp;"'!1:1"),0))),
  "-"))</f>
        <v/>
      </c>
      <c r="H38" s="77" t="str">
        <f ca="1">IF($C38="","",
   IFERROR(
      IF(AND('Course Map'!$D$9&gt;=2019,'Course Map'!$D$9&lt;=2022),
         INDEX('2019-2022'!$A:$AE,
               MATCH($C38,'2019-2022'!$A:$A,0),
               MATCH(H$24,'2019-2022'!$1:$1,0)),
         INDEX(INDIRECT("'"&amp;'Course Map'!$D$9&amp;"'!A:AE"),
               MATCH($C38,INDIRECT("'"&amp;'Course Map'!$D$9&amp;"'!A:A"),0),
               MATCH(H$24,INDIRECT("'"&amp;'Course Map'!$D$9&amp;"'!1:1"),0))),
  "-"))</f>
        <v/>
      </c>
      <c r="I38" s="122" t="str">
        <f>IF(ISBLANK($C38),"",IF(AND($D38="-",$E38="-",$F38="-",$G38="-",$H38="-",IF(COUNTIF(C38,"AMU????"),0,1),IF(COUNTIF(C38,"FIT????"),0,1),IF(COUNTIF(C38,"MAT????"),0,1),IF(COUNTIF(C38,"MON????"),0,1),COUNTIF('2025'!$A:$A,C38)=1),"Yes","-"))</f>
        <v/>
      </c>
      <c r="J38" s="475"/>
      <c r="K38" s="180"/>
      <c r="L38" s="166"/>
      <c r="M38" s="1"/>
      <c r="N38" s="1"/>
      <c r="O38" s="1"/>
      <c r="P38" s="1"/>
      <c r="Q38" s="1"/>
      <c r="R38" s="1"/>
      <c r="S38" s="1"/>
      <c r="T38" s="1"/>
      <c r="U38" s="1"/>
      <c r="V38" s="1"/>
      <c r="W38" s="1"/>
      <c r="X38" s="1"/>
      <c r="Y38" s="1"/>
      <c r="Z38" s="1"/>
      <c r="AA38" s="1"/>
    </row>
    <row r="39" spans="1:27" ht="15" customHeight="1" x14ac:dyDescent="0.25">
      <c r="A39" s="11"/>
      <c r="B39" s="177"/>
      <c r="C39" s="80"/>
      <c r="D39" s="76" t="str">
        <f ca="1">IF($C39="","",
   IFERROR(
      IF(AND('Course Map'!$D$9&gt;=2019,'Course Map'!$D$9&lt;=2022),
         INDEX('2019-2022'!$A:$AE,
               MATCH($C39,'2019-2022'!$A:$A,0),
               MATCH(D$24,'2019-2022'!$1:$1,0)),
         INDEX(INDIRECT("'"&amp;'Course Map'!$D$9&amp;"'!A:AE"),
               MATCH($C39,INDIRECT("'"&amp;'Course Map'!$D$9&amp;"'!A:A"),0),
               MATCH(D$24,INDIRECT("'"&amp;'Course Map'!$D$9&amp;"'!1:1"),0))),
  "-"))</f>
        <v/>
      </c>
      <c r="E39" s="76" t="str">
        <f ca="1">IF($C39="","",
   IFERROR(
      IF(AND('Course Map'!$D$9&gt;=2019,'Course Map'!$D$9&lt;=2022),
         INDEX('2019-2022'!$A:$AE,
               MATCH($C39,'2019-2022'!$A:$A,0),
               MATCH(E$24,'2019-2022'!$1:$1,0)),
         INDEX(INDIRECT("'"&amp;'Course Map'!$D$9&amp;"'!A:AE"),
               MATCH($C39,INDIRECT("'"&amp;'Course Map'!$D$9&amp;"'!A:A"),0),
               MATCH(E$24,INDIRECT("'"&amp;'Course Map'!$D$9&amp;"'!1:1"),0))),
  "-"))</f>
        <v/>
      </c>
      <c r="F39" s="76" t="str">
        <f ca="1">IF($C39="","",
   IFERROR(
      IF(AND('Course Map'!$D$9&gt;=2019,'Course Map'!$D$9&lt;=2022),
         INDEX('2019-2022'!$A:$AE,
               MATCH($C39,'2019-2022'!$A:$A,0),
               MATCH(F$24,'2019-2022'!$1:$1,0)),
         INDEX(INDIRECT("'"&amp;'Course Map'!$D$9&amp;"'!A:AE"),
               MATCH($C39,INDIRECT("'"&amp;'Course Map'!$D$9&amp;"'!A:A"),0),
               MATCH(F$24,INDIRECT("'"&amp;'Course Map'!$D$9&amp;"'!1:1"),0))),
  "-"))</f>
        <v/>
      </c>
      <c r="G39" s="77" t="str">
        <f ca="1">IF($C39="","",
   IFERROR(
      IF(AND('Course Map'!$D$9&gt;=2019,'Course Map'!$D$9&lt;=2022),
         INDEX('2019-2022'!$A:$AE,
               MATCH($C39,'2019-2022'!$A:$A,0),
               MATCH(G$24,'2019-2022'!$1:$1,0)),
         INDEX(INDIRECT("'"&amp;'Course Map'!$D$9&amp;"'!A:AE"),
               MATCH($C39,INDIRECT("'"&amp;'Course Map'!$D$9&amp;"'!A:A"),0),
               MATCH(G$24,INDIRECT("'"&amp;'Course Map'!$D$9&amp;"'!1:1"),0))),
  "-"))</f>
        <v/>
      </c>
      <c r="H39" s="77" t="str">
        <f ca="1">IF($C39="","",
   IFERROR(
      IF(AND('Course Map'!$D$9&gt;=2019,'Course Map'!$D$9&lt;=2022),
         INDEX('2019-2022'!$A:$AE,
               MATCH($C39,'2019-2022'!$A:$A,0),
               MATCH(H$24,'2019-2022'!$1:$1,0)),
         INDEX(INDIRECT("'"&amp;'Course Map'!$D$9&amp;"'!A:AE"),
               MATCH($C39,INDIRECT("'"&amp;'Course Map'!$D$9&amp;"'!A:A"),0),
               MATCH(H$24,INDIRECT("'"&amp;'Course Map'!$D$9&amp;"'!1:1"),0))),
  "-"))</f>
        <v/>
      </c>
      <c r="I39" s="122" t="str">
        <f>IF(ISBLANK($C39),"",IF(AND($D39="-",$E39="-",$F39="-",$G39="-",$H39="-",IF(COUNTIF(C39,"AMU????"),0,1),IF(COUNTIF(C39,"FIT????"),0,1),IF(COUNTIF(C39,"MAT????"),0,1),IF(COUNTIF(C39,"MON????"),0,1),COUNTIF('2025'!$A:$A,C39)=1),"Yes","-"))</f>
        <v/>
      </c>
      <c r="J39" s="475"/>
      <c r="K39" s="180"/>
      <c r="L39" s="166"/>
      <c r="M39" s="1"/>
      <c r="N39" s="1"/>
      <c r="O39" s="1"/>
      <c r="P39" s="1"/>
      <c r="Q39" s="1"/>
      <c r="R39" s="1"/>
      <c r="S39" s="1"/>
      <c r="T39" s="1"/>
      <c r="U39" s="1"/>
      <c r="V39" s="1"/>
      <c r="W39" s="1"/>
      <c r="X39" s="1"/>
      <c r="Y39" s="1"/>
      <c r="Z39" s="1"/>
      <c r="AA39" s="1"/>
    </row>
    <row r="40" spans="1:27" ht="15" customHeight="1" x14ac:dyDescent="0.25">
      <c r="A40" s="11"/>
      <c r="B40" s="177"/>
      <c r="C40" s="81"/>
      <c r="D40" s="82" t="str">
        <f ca="1">IF($C40="","",
   IFERROR(
      IF(AND('Course Map'!$D$9&gt;=2019,'Course Map'!$D$9&lt;=2022),
         INDEX('2019-2022'!$A:$AE,
               MATCH($C40,'2019-2022'!$A:$A,0),
               MATCH(D$24,'2019-2022'!$1:$1,0)),
         INDEX(INDIRECT("'"&amp;'Course Map'!$D$9&amp;"'!A:AE"),
               MATCH($C40,INDIRECT("'"&amp;'Course Map'!$D$9&amp;"'!A:A"),0),
               MATCH(D$24,INDIRECT("'"&amp;'Course Map'!$D$9&amp;"'!1:1"),0))),
  "-"))</f>
        <v/>
      </c>
      <c r="E40" s="82" t="str">
        <f ca="1">IF($C40="","",
   IFERROR(
      IF(AND('Course Map'!$D$9&gt;=2019,'Course Map'!$D$9&lt;=2022),
         INDEX('2019-2022'!$A:$AE,
               MATCH($C40,'2019-2022'!$A:$A,0),
               MATCH(E$24,'2019-2022'!$1:$1,0)),
         INDEX(INDIRECT("'"&amp;'Course Map'!$D$9&amp;"'!A:AE"),
               MATCH($C40,INDIRECT("'"&amp;'Course Map'!$D$9&amp;"'!A:A"),0),
               MATCH(E$24,INDIRECT("'"&amp;'Course Map'!$D$9&amp;"'!1:1"),0))),
  "-"))</f>
        <v/>
      </c>
      <c r="F40" s="82" t="str">
        <f ca="1">IF($C40="","",
   IFERROR(
      IF(AND('Course Map'!$D$9&gt;=2019,'Course Map'!$D$9&lt;=2022),
         INDEX('2019-2022'!$A:$AE,
               MATCH($C40,'2019-2022'!$A:$A,0),
               MATCH(F$24,'2019-2022'!$1:$1,0)),
         INDEX(INDIRECT("'"&amp;'Course Map'!$D$9&amp;"'!A:AE"),
               MATCH($C40,INDIRECT("'"&amp;'Course Map'!$D$9&amp;"'!A:A"),0),
               MATCH(F$24,INDIRECT("'"&amp;'Course Map'!$D$9&amp;"'!1:1"),0))),
  "-"))</f>
        <v/>
      </c>
      <c r="G40" s="83" t="str">
        <f ca="1">IF($C40="","",
   IFERROR(
      IF(AND('Course Map'!$D$9&gt;=2019,'Course Map'!$D$9&lt;=2022),
         INDEX('2019-2022'!$A:$AE,
               MATCH($C40,'2019-2022'!$A:$A,0),
               MATCH(G$24,'2019-2022'!$1:$1,0)),
         INDEX(INDIRECT("'"&amp;'Course Map'!$D$9&amp;"'!A:AE"),
               MATCH($C40,INDIRECT("'"&amp;'Course Map'!$D$9&amp;"'!A:A"),0),
               MATCH(G$24,INDIRECT("'"&amp;'Course Map'!$D$9&amp;"'!1:1"),0))),
  "-"))</f>
        <v/>
      </c>
      <c r="H40" s="83" t="str">
        <f ca="1">IF($C40="","",
   IFERROR(
      IF(AND('Course Map'!$D$9&gt;=2019,'Course Map'!$D$9&lt;=2022),
         INDEX('2019-2022'!$A:$AE,
               MATCH($C40,'2019-2022'!$A:$A,0),
               MATCH(H$24,'2019-2022'!$1:$1,0)),
         INDEX(INDIRECT("'"&amp;'Course Map'!$D$9&amp;"'!A:AE"),
               MATCH($C40,INDIRECT("'"&amp;'Course Map'!$D$9&amp;"'!A:A"),0),
               MATCH(H$24,INDIRECT("'"&amp;'Course Map'!$D$9&amp;"'!1:1"),0))),
  "-"))</f>
        <v/>
      </c>
      <c r="I40" s="123" t="str">
        <f>IF(ISBLANK($C40),"",IF(AND($D40="-",$E40="-",$F40="-",$G40="-",$H40="-",IF(COUNTIF(C40,"AMU????"),0,1),IF(COUNTIF(C40,"FIT????"),0,1),IF(COUNTIF(C40,"MAT????"),0,1),IF(COUNTIF(C40,"MON????"),0,1),COUNTIF('2025'!$A:$A,C40)=1),"Yes","-"))</f>
        <v/>
      </c>
      <c r="J40" s="476"/>
      <c r="K40" s="180"/>
      <c r="L40" s="166"/>
      <c r="M40" s="1"/>
      <c r="N40" s="1"/>
      <c r="O40" s="1"/>
      <c r="P40" s="1"/>
      <c r="Q40" s="1"/>
      <c r="R40" s="1"/>
      <c r="S40" s="1"/>
      <c r="T40" s="1"/>
      <c r="U40" s="1"/>
      <c r="V40" s="1"/>
      <c r="W40" s="1"/>
      <c r="X40" s="1"/>
      <c r="Y40" s="1"/>
      <c r="Z40" s="1"/>
      <c r="AA40" s="1"/>
    </row>
    <row r="41" spans="1:27" ht="15" customHeight="1" x14ac:dyDescent="0.25">
      <c r="A41" s="11"/>
      <c r="B41" s="179"/>
      <c r="C41" s="11"/>
      <c r="D41" s="11"/>
      <c r="E41" s="11"/>
      <c r="F41" s="11"/>
      <c r="G41" s="11"/>
      <c r="H41" s="11"/>
      <c r="I41" s="11"/>
      <c r="J41" s="5"/>
      <c r="K41" s="180"/>
      <c r="L41" s="166"/>
      <c r="M41" s="1"/>
      <c r="N41" s="1"/>
      <c r="O41" s="1"/>
      <c r="P41" s="1"/>
      <c r="Q41" s="1"/>
      <c r="R41" s="1"/>
      <c r="S41" s="1"/>
      <c r="T41" s="1"/>
      <c r="U41" s="1"/>
      <c r="V41" s="1"/>
      <c r="W41" s="1"/>
      <c r="X41" s="1"/>
      <c r="Y41" s="1"/>
      <c r="Z41" s="1"/>
      <c r="AA41" s="1"/>
    </row>
    <row r="42" spans="1:27" ht="15" customHeight="1" x14ac:dyDescent="0.25">
      <c r="A42" s="11"/>
      <c r="B42" s="179"/>
      <c r="C42" s="2" t="s">
        <v>12</v>
      </c>
      <c r="D42" s="3"/>
      <c r="E42" s="3"/>
      <c r="F42" s="3"/>
      <c r="G42" s="3"/>
      <c r="H42" s="3"/>
      <c r="I42" s="3"/>
      <c r="J42" s="3"/>
      <c r="K42" s="180"/>
      <c r="L42" s="166"/>
      <c r="M42" s="1"/>
      <c r="N42" s="1"/>
      <c r="O42" s="1"/>
      <c r="P42" s="1"/>
      <c r="Q42" s="1"/>
      <c r="R42" s="1"/>
      <c r="S42" s="1"/>
      <c r="T42" s="1"/>
      <c r="U42" s="1"/>
      <c r="V42" s="1"/>
      <c r="W42" s="1"/>
      <c r="X42" s="1"/>
      <c r="Y42" s="1"/>
      <c r="Z42" s="1"/>
      <c r="AA42" s="1"/>
    </row>
    <row r="43" spans="1:27" ht="15" customHeight="1" x14ac:dyDescent="0.25">
      <c r="A43" s="11"/>
      <c r="B43" s="177"/>
      <c r="C43" s="477"/>
      <c r="D43" s="478"/>
      <c r="E43" s="478"/>
      <c r="F43" s="478"/>
      <c r="G43" s="478"/>
      <c r="H43" s="478"/>
      <c r="I43" s="478"/>
      <c r="J43" s="479"/>
      <c r="K43" s="178"/>
      <c r="L43" s="166"/>
      <c r="M43" s="1"/>
      <c r="N43" s="1"/>
      <c r="O43" s="1"/>
      <c r="P43" s="1"/>
      <c r="Q43" s="1"/>
      <c r="R43" s="1"/>
      <c r="S43" s="1"/>
      <c r="T43" s="1"/>
      <c r="U43" s="1"/>
      <c r="V43" s="1"/>
      <c r="W43" s="1"/>
      <c r="X43" s="1"/>
      <c r="Y43" s="1"/>
      <c r="Z43" s="1"/>
      <c r="AA43" s="1"/>
    </row>
    <row r="44" spans="1:27" ht="15" customHeight="1" x14ac:dyDescent="0.25">
      <c r="A44" s="11"/>
      <c r="B44" s="177"/>
      <c r="C44" s="480"/>
      <c r="D44" s="481"/>
      <c r="E44" s="481"/>
      <c r="F44" s="481"/>
      <c r="G44" s="481"/>
      <c r="H44" s="481"/>
      <c r="I44" s="481"/>
      <c r="J44" s="482"/>
      <c r="K44" s="178"/>
      <c r="L44" s="166"/>
      <c r="M44" s="1"/>
      <c r="N44" s="1"/>
      <c r="O44" s="1"/>
      <c r="P44" s="1"/>
      <c r="Q44" s="1"/>
      <c r="R44" s="1"/>
      <c r="S44" s="1"/>
      <c r="T44" s="1"/>
      <c r="U44" s="1"/>
      <c r="V44" s="1"/>
      <c r="W44" s="1"/>
      <c r="X44" s="1"/>
      <c r="Y44" s="1"/>
      <c r="Z44" s="1"/>
      <c r="AA44" s="1"/>
    </row>
    <row r="45" spans="1:27" ht="15" customHeight="1" x14ac:dyDescent="0.25">
      <c r="A45" s="11"/>
      <c r="B45" s="177"/>
      <c r="C45" s="480"/>
      <c r="D45" s="481"/>
      <c r="E45" s="481"/>
      <c r="F45" s="481"/>
      <c r="G45" s="481"/>
      <c r="H45" s="481"/>
      <c r="I45" s="481"/>
      <c r="J45" s="482"/>
      <c r="K45" s="178"/>
      <c r="L45" s="166"/>
      <c r="M45" s="1"/>
      <c r="N45" s="1"/>
      <c r="O45" s="1"/>
      <c r="P45" s="1"/>
      <c r="Q45" s="1"/>
      <c r="R45" s="1"/>
      <c r="S45" s="1"/>
      <c r="T45" s="1"/>
      <c r="U45" s="1"/>
      <c r="V45" s="1"/>
      <c r="W45" s="1"/>
      <c r="X45" s="1"/>
      <c r="Y45" s="1"/>
      <c r="Z45" s="1"/>
      <c r="AA45" s="1"/>
    </row>
    <row r="46" spans="1:27" ht="15" customHeight="1" x14ac:dyDescent="0.25">
      <c r="A46" s="11"/>
      <c r="B46" s="177"/>
      <c r="C46" s="480"/>
      <c r="D46" s="481"/>
      <c r="E46" s="481"/>
      <c r="F46" s="481"/>
      <c r="G46" s="481"/>
      <c r="H46" s="481"/>
      <c r="I46" s="481"/>
      <c r="J46" s="482"/>
      <c r="K46" s="178"/>
      <c r="L46" s="166"/>
      <c r="M46" s="1"/>
      <c r="N46" s="1"/>
      <c r="O46" s="1"/>
      <c r="P46" s="1"/>
      <c r="Q46" s="1"/>
      <c r="R46" s="1"/>
      <c r="S46" s="1"/>
      <c r="T46" s="1"/>
      <c r="U46" s="1"/>
      <c r="V46" s="1"/>
      <c r="W46" s="1"/>
      <c r="X46" s="1"/>
      <c r="Y46" s="1"/>
      <c r="Z46" s="1"/>
      <c r="AA46" s="1"/>
    </row>
    <row r="47" spans="1:27" ht="15" customHeight="1" x14ac:dyDescent="0.25">
      <c r="A47" s="11"/>
      <c r="B47" s="177"/>
      <c r="C47" s="480"/>
      <c r="D47" s="481"/>
      <c r="E47" s="481"/>
      <c r="F47" s="481"/>
      <c r="G47" s="481"/>
      <c r="H47" s="481"/>
      <c r="I47" s="481"/>
      <c r="J47" s="482"/>
      <c r="K47" s="178"/>
      <c r="L47" s="166"/>
      <c r="M47" s="1"/>
      <c r="N47" s="1"/>
      <c r="O47" s="1"/>
      <c r="P47" s="1"/>
      <c r="Q47" s="1"/>
      <c r="R47" s="1"/>
      <c r="S47" s="1"/>
      <c r="T47" s="1"/>
      <c r="U47" s="1"/>
      <c r="V47" s="1"/>
      <c r="W47" s="1"/>
      <c r="X47" s="1"/>
      <c r="Y47" s="1"/>
      <c r="Z47" s="1"/>
      <c r="AA47" s="1"/>
    </row>
    <row r="48" spans="1:27" ht="15" customHeight="1" x14ac:dyDescent="0.25">
      <c r="A48" s="11"/>
      <c r="B48" s="177"/>
      <c r="C48" s="480"/>
      <c r="D48" s="481"/>
      <c r="E48" s="481"/>
      <c r="F48" s="481"/>
      <c r="G48" s="481"/>
      <c r="H48" s="481"/>
      <c r="I48" s="481"/>
      <c r="J48" s="482"/>
      <c r="K48" s="178"/>
      <c r="L48" s="166"/>
      <c r="M48" s="1"/>
      <c r="N48" s="1"/>
      <c r="O48" s="1"/>
      <c r="P48" s="1"/>
      <c r="Q48" s="1"/>
      <c r="R48" s="1"/>
      <c r="S48" s="1"/>
      <c r="T48" s="1"/>
      <c r="U48" s="1"/>
      <c r="V48" s="1"/>
      <c r="W48" s="1"/>
      <c r="X48" s="1"/>
      <c r="Y48" s="1"/>
      <c r="Z48" s="1"/>
      <c r="AA48" s="1"/>
    </row>
    <row r="49" spans="1:27" ht="15" customHeight="1" x14ac:dyDescent="0.25">
      <c r="A49" s="11"/>
      <c r="B49" s="177"/>
      <c r="C49" s="480"/>
      <c r="D49" s="481"/>
      <c r="E49" s="481"/>
      <c r="F49" s="481"/>
      <c r="G49" s="481"/>
      <c r="H49" s="481"/>
      <c r="I49" s="481"/>
      <c r="J49" s="482"/>
      <c r="K49" s="178"/>
      <c r="L49" s="166"/>
      <c r="M49" s="1"/>
      <c r="N49" s="1"/>
      <c r="O49" s="1"/>
      <c r="P49" s="1"/>
      <c r="Q49" s="1"/>
      <c r="R49" s="1"/>
      <c r="S49" s="1"/>
      <c r="T49" s="1"/>
      <c r="U49" s="1"/>
      <c r="V49" s="1"/>
      <c r="W49" s="1"/>
      <c r="X49" s="1"/>
      <c r="Y49" s="1"/>
      <c r="Z49" s="1"/>
      <c r="AA49" s="1"/>
    </row>
    <row r="50" spans="1:27" ht="15" customHeight="1" x14ac:dyDescent="0.25">
      <c r="A50" s="11"/>
      <c r="B50" s="177"/>
      <c r="C50" s="483"/>
      <c r="D50" s="484"/>
      <c r="E50" s="484"/>
      <c r="F50" s="484"/>
      <c r="G50" s="484"/>
      <c r="H50" s="484"/>
      <c r="I50" s="484"/>
      <c r="J50" s="485"/>
      <c r="K50" s="178"/>
      <c r="L50" s="166"/>
      <c r="M50" s="1"/>
      <c r="N50" s="1"/>
      <c r="O50" s="1"/>
      <c r="P50" s="1"/>
      <c r="Q50" s="1"/>
      <c r="R50" s="1"/>
      <c r="S50" s="1"/>
      <c r="T50" s="1"/>
      <c r="U50" s="1"/>
      <c r="V50" s="1"/>
      <c r="W50" s="1"/>
      <c r="X50" s="1"/>
      <c r="Y50" s="1"/>
      <c r="Z50" s="1"/>
      <c r="AA50" s="1"/>
    </row>
    <row r="51" spans="1:27" ht="15.75" customHeight="1" x14ac:dyDescent="0.25">
      <c r="A51" s="11"/>
      <c r="B51" s="181"/>
      <c r="C51" s="182"/>
      <c r="D51" s="182"/>
      <c r="E51" s="182"/>
      <c r="F51" s="182"/>
      <c r="G51" s="182"/>
      <c r="H51" s="182"/>
      <c r="I51" s="182"/>
      <c r="J51" s="182"/>
      <c r="K51" s="183"/>
      <c r="L51" s="166"/>
      <c r="M51" s="1"/>
      <c r="N51" s="1"/>
      <c r="O51" s="1"/>
      <c r="P51" s="1"/>
      <c r="Q51" s="1"/>
      <c r="R51" s="1"/>
      <c r="S51" s="1"/>
      <c r="T51" s="1"/>
      <c r="U51" s="1"/>
      <c r="V51" s="1"/>
      <c r="W51" s="1"/>
      <c r="X51" s="1"/>
      <c r="Y51" s="1"/>
      <c r="Z51" s="1"/>
      <c r="AA51" s="1"/>
    </row>
    <row r="52" spans="1:27" ht="5.25" customHeight="1" x14ac:dyDescent="0.25">
      <c r="A52" s="11"/>
      <c r="B52" s="11"/>
      <c r="C52" s="11"/>
      <c r="D52" s="11"/>
      <c r="E52" s="11"/>
      <c r="F52" s="11"/>
      <c r="G52" s="11"/>
      <c r="H52" s="11"/>
      <c r="I52" s="11"/>
      <c r="J52" s="11"/>
      <c r="K52" s="9"/>
      <c r="L52" s="166"/>
      <c r="M52" s="1"/>
      <c r="N52" s="1"/>
      <c r="O52" s="1"/>
      <c r="P52" s="1"/>
      <c r="Q52" s="1"/>
      <c r="R52" s="1"/>
      <c r="S52" s="1"/>
      <c r="T52" s="1"/>
      <c r="U52" s="1"/>
      <c r="V52" s="1"/>
      <c r="W52" s="1"/>
      <c r="X52" s="1"/>
      <c r="Y52" s="1"/>
      <c r="Z52" s="1"/>
      <c r="AA52" s="1"/>
    </row>
  </sheetData>
  <sheetProtection algorithmName="SHA-512" hashValue="ghSPCUaf5/MbPkSX87W2z0UqIwLUrIpbGLDxsSx8JPWCPFjqhhJbtn+0nVsKD6hCd85z2N9OE/X6BMMpMCNuUg==" saltValue="KiHtlr3PPvnbXYnKj0y84w==" spinCount="100000" sheet="1" selectLockedCells="1"/>
  <mergeCells count="17">
    <mergeCell ref="J23:J40"/>
    <mergeCell ref="C43:J50"/>
    <mergeCell ref="C23:C24"/>
    <mergeCell ref="C3:J3"/>
    <mergeCell ref="C4:J4"/>
    <mergeCell ref="C5:J5"/>
    <mergeCell ref="C6:J6"/>
    <mergeCell ref="C7:J7"/>
    <mergeCell ref="C8:J8"/>
    <mergeCell ref="D18:E18"/>
    <mergeCell ref="D19:E19"/>
    <mergeCell ref="D20:E20"/>
    <mergeCell ref="D21:E21"/>
    <mergeCell ref="C10:J12"/>
    <mergeCell ref="D14:F14"/>
    <mergeCell ref="D15:F15"/>
    <mergeCell ref="D16:F16"/>
  </mergeCells>
  <conditionalFormatting sqref="D25:D40">
    <cfRule type="notContainsBlanks" dxfId="1503" priority="4">
      <formula>LEN(TRIM(D25))&gt;0</formula>
    </cfRule>
  </conditionalFormatting>
  <conditionalFormatting sqref="E25:E40">
    <cfRule type="notContainsBlanks" dxfId="1502" priority="10">
      <formula>LEN(TRIM(E25))&gt;0</formula>
    </cfRule>
  </conditionalFormatting>
  <conditionalFormatting sqref="F25:F40">
    <cfRule type="notContainsBlanks" dxfId="1501" priority="14">
      <formula>LEN(TRIM(F25))&gt;0</formula>
    </cfRule>
  </conditionalFormatting>
  <conditionalFormatting sqref="G25:G40">
    <cfRule type="notContainsBlanks" dxfId="1500" priority="27">
      <formula>LEN(TRIM(G25))&gt;0</formula>
    </cfRule>
  </conditionalFormatting>
  <conditionalFormatting sqref="I25:I40">
    <cfRule type="notContainsBlanks" dxfId="1499" priority="30">
      <formula>LEN(TRIM(I25))&gt;0</formula>
    </cfRule>
  </conditionalFormatting>
  <conditionalFormatting sqref="H25:H40">
    <cfRule type="notContainsBlanks" dxfId="1498" priority="31">
      <formula>LEN(TRIM(H25))&gt;0</formula>
    </cfRule>
  </conditionalFormatting>
  <conditionalFormatting sqref="C25:C40">
    <cfRule type="duplicateValues" dxfId="1497" priority="2"/>
  </conditionalFormatting>
  <pageMargins left="0.23622047244094491" right="0.23622047244094491" top="0.31496062992125984" bottom="0.31496062992125984" header="0" footer="0"/>
  <pageSetup paperSize="9" scale="9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EC0D3D3E-7C43-4E91-AEB3-D883683D3CB3}">
            <xm:f>COUNTIF('Course Map'!$D$20:$D$64,C25)&gt;0</xm:f>
            <x14:dxf>
              <font>
                <color theme="0"/>
              </font>
              <fill>
                <patternFill>
                  <bgColor rgb="FFFF0000"/>
                </patternFill>
              </fill>
            </x14:dxf>
          </x14:cfRule>
          <xm:sqref>C25:C40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Lists!$B$18:$B$23</xm:f>
          </x14:formula1>
          <xm:sqref>C19:C21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9"/>
  <sheetViews>
    <sheetView workbookViewId="0">
      <selection activeCell="A3" sqref="A3:A12"/>
    </sheetView>
  </sheetViews>
  <sheetFormatPr defaultRowHeight="12.5" x14ac:dyDescent="0.25"/>
  <cols>
    <col min="1" max="1" width="32.26953125" customWidth="1"/>
    <col min="2" max="2" width="29" customWidth="1"/>
  </cols>
  <sheetData>
    <row r="1" spans="1:2" ht="13" x14ac:dyDescent="0.3">
      <c r="A1" s="30" t="s">
        <v>301</v>
      </c>
      <c r="B1" s="165" t="s">
        <v>326</v>
      </c>
    </row>
    <row r="2" spans="1:2" x14ac:dyDescent="0.25">
      <c r="A2" s="28" t="s">
        <v>320</v>
      </c>
      <c r="B2" s="28" t="s">
        <v>327</v>
      </c>
    </row>
    <row r="3" spans="1:2" x14ac:dyDescent="0.25">
      <c r="A3" s="367" t="s">
        <v>206</v>
      </c>
      <c r="B3" s="28"/>
    </row>
    <row r="4" spans="1:2" x14ac:dyDescent="0.25">
      <c r="A4" s="367" t="s">
        <v>666</v>
      </c>
      <c r="B4" s="29"/>
    </row>
    <row r="5" spans="1:2" x14ac:dyDescent="0.25">
      <c r="A5" s="367" t="s">
        <v>667</v>
      </c>
      <c r="B5" s="28"/>
    </row>
    <row r="6" spans="1:2" x14ac:dyDescent="0.25">
      <c r="A6" s="367" t="s">
        <v>668</v>
      </c>
      <c r="B6" s="28"/>
    </row>
    <row r="7" spans="1:2" x14ac:dyDescent="0.25">
      <c r="A7" s="367" t="s">
        <v>302</v>
      </c>
      <c r="B7" s="28"/>
    </row>
    <row r="8" spans="1:2" s="85" customFormat="1" x14ac:dyDescent="0.25">
      <c r="A8" s="367" t="s">
        <v>669</v>
      </c>
      <c r="B8" s="28"/>
    </row>
    <row r="9" spans="1:2" x14ac:dyDescent="0.25">
      <c r="A9" s="367" t="s">
        <v>537</v>
      </c>
      <c r="B9" s="29"/>
    </row>
    <row r="10" spans="1:2" s="85" customFormat="1" x14ac:dyDescent="0.25">
      <c r="A10" s="367" t="s">
        <v>670</v>
      </c>
      <c r="B10" s="29"/>
    </row>
    <row r="11" spans="1:2" x14ac:dyDescent="0.25">
      <c r="A11" s="367" t="s">
        <v>215</v>
      </c>
      <c r="B11" s="29"/>
    </row>
    <row r="12" spans="1:2" x14ac:dyDescent="0.25">
      <c r="A12" s="367" t="s">
        <v>665</v>
      </c>
      <c r="B12" s="29"/>
    </row>
    <row r="13" spans="1:2" x14ac:dyDescent="0.25">
      <c r="A13" s="28"/>
      <c r="B13" s="29"/>
    </row>
    <row r="14" spans="1:2" x14ac:dyDescent="0.25">
      <c r="B14" s="29"/>
    </row>
    <row r="17" spans="1:2" ht="13" x14ac:dyDescent="0.3">
      <c r="A17" s="30" t="s">
        <v>300</v>
      </c>
      <c r="B17" s="165" t="s">
        <v>541</v>
      </c>
    </row>
    <row r="18" spans="1:2" x14ac:dyDescent="0.25">
      <c r="A18" s="28" t="s">
        <v>216</v>
      </c>
      <c r="B18" s="29"/>
    </row>
    <row r="19" spans="1:2" x14ac:dyDescent="0.25">
      <c r="A19" s="28" t="s">
        <v>30</v>
      </c>
      <c r="B19" s="29">
        <v>1</v>
      </c>
    </row>
    <row r="20" spans="1:2" x14ac:dyDescent="0.25">
      <c r="A20" s="28" t="s">
        <v>206</v>
      </c>
      <c r="B20" s="29">
        <v>2</v>
      </c>
    </row>
    <row r="21" spans="1:2" x14ac:dyDescent="0.25">
      <c r="A21" s="28" t="s">
        <v>208</v>
      </c>
      <c r="B21" s="29">
        <v>3</v>
      </c>
    </row>
    <row r="22" spans="1:2" x14ac:dyDescent="0.25">
      <c r="A22" s="28" t="s">
        <v>209</v>
      </c>
      <c r="B22" s="29">
        <v>4</v>
      </c>
    </row>
    <row r="23" spans="1:2" x14ac:dyDescent="0.25">
      <c r="A23" s="28" t="s">
        <v>211</v>
      </c>
      <c r="B23" s="29">
        <v>5</v>
      </c>
    </row>
    <row r="24" spans="1:2" x14ac:dyDescent="0.25">
      <c r="A24" s="28" t="s">
        <v>210</v>
      </c>
      <c r="B24" s="29">
        <v>6</v>
      </c>
    </row>
    <row r="25" spans="1:2" x14ac:dyDescent="0.25">
      <c r="A25" s="28" t="s">
        <v>302</v>
      </c>
      <c r="B25" s="29">
        <v>7</v>
      </c>
    </row>
    <row r="26" spans="1:2" s="85" customFormat="1" x14ac:dyDescent="0.25">
      <c r="A26" s="163" t="s">
        <v>212</v>
      </c>
      <c r="B26"/>
    </row>
    <row r="27" spans="1:2" x14ac:dyDescent="0.25">
      <c r="A27" s="28" t="s">
        <v>297</v>
      </c>
      <c r="B27" s="85"/>
    </row>
    <row r="28" spans="1:2" s="85" customFormat="1" x14ac:dyDescent="0.25">
      <c r="A28" s="28" t="s">
        <v>213</v>
      </c>
      <c r="B28"/>
    </row>
    <row r="29" spans="1:2" x14ac:dyDescent="0.25">
      <c r="A29" s="28" t="s">
        <v>215</v>
      </c>
    </row>
    <row r="30" spans="1:2" x14ac:dyDescent="0.25">
      <c r="A30" s="28" t="s">
        <v>214</v>
      </c>
      <c r="B30" s="85"/>
    </row>
    <row r="31" spans="1:2" x14ac:dyDescent="0.25">
      <c r="A31" s="28" t="s">
        <v>303</v>
      </c>
    </row>
    <row r="32" spans="1:2" s="85" customFormat="1" x14ac:dyDescent="0.25">
      <c r="A32"/>
    </row>
    <row r="33" spans="1:2" x14ac:dyDescent="0.25">
      <c r="A33" s="85"/>
    </row>
    <row r="34" spans="1:2" s="85" customFormat="1" x14ac:dyDescent="0.25">
      <c r="A34"/>
    </row>
    <row r="35" spans="1:2" ht="13" x14ac:dyDescent="0.3">
      <c r="A35" s="30" t="s">
        <v>304</v>
      </c>
      <c r="B35" s="30" t="s">
        <v>542</v>
      </c>
    </row>
    <row r="36" spans="1:2" x14ac:dyDescent="0.25">
      <c r="A36" s="28" t="s">
        <v>652</v>
      </c>
      <c r="B36" s="28" t="s">
        <v>654</v>
      </c>
    </row>
    <row r="37" spans="1:2" x14ac:dyDescent="0.25">
      <c r="A37" s="28" t="s">
        <v>10</v>
      </c>
      <c r="B37" s="28" t="s">
        <v>543</v>
      </c>
    </row>
    <row r="38" spans="1:2" x14ac:dyDescent="0.25">
      <c r="A38" s="28" t="s">
        <v>11</v>
      </c>
      <c r="B38" s="29" t="s">
        <v>544</v>
      </c>
    </row>
    <row r="39" spans="1:2" x14ac:dyDescent="0.25">
      <c r="B39" s="28" t="s">
        <v>545</v>
      </c>
    </row>
    <row r="40" spans="1:2" x14ac:dyDescent="0.25">
      <c r="A40" s="85"/>
    </row>
    <row r="41" spans="1:2" x14ac:dyDescent="0.25">
      <c r="B41" s="85"/>
    </row>
    <row r="42" spans="1:2" s="85" customFormat="1" ht="13" x14ac:dyDescent="0.3">
      <c r="A42" s="30" t="s">
        <v>305</v>
      </c>
      <c r="B42"/>
    </row>
    <row r="43" spans="1:2" x14ac:dyDescent="0.25">
      <c r="A43" s="28" t="s">
        <v>306</v>
      </c>
    </row>
    <row r="44" spans="1:2" x14ac:dyDescent="0.25">
      <c r="A44" s="115">
        <v>2021</v>
      </c>
    </row>
    <row r="45" spans="1:2" x14ac:dyDescent="0.25">
      <c r="A45" s="115">
        <v>2022</v>
      </c>
      <c r="B45" s="85"/>
    </row>
    <row r="46" spans="1:2" s="85" customFormat="1" x14ac:dyDescent="0.25">
      <c r="A46" s="115">
        <v>2023</v>
      </c>
    </row>
    <row r="47" spans="1:2" s="85" customFormat="1" x14ac:dyDescent="0.25">
      <c r="A47" s="115">
        <v>2024</v>
      </c>
      <c r="B47"/>
    </row>
    <row r="48" spans="1:2" x14ac:dyDescent="0.25">
      <c r="A48" s="115">
        <v>2025</v>
      </c>
    </row>
    <row r="49" spans="1:2" x14ac:dyDescent="0.25">
      <c r="A49" s="115">
        <v>2026</v>
      </c>
    </row>
    <row r="50" spans="1:2" x14ac:dyDescent="0.25">
      <c r="A50" s="115">
        <v>2027</v>
      </c>
      <c r="B50" s="85"/>
    </row>
    <row r="51" spans="1:2" s="85" customFormat="1" x14ac:dyDescent="0.25">
      <c r="A51" s="115">
        <v>2028</v>
      </c>
      <c r="B51"/>
    </row>
    <row r="52" spans="1:2" x14ac:dyDescent="0.25">
      <c r="A52" s="115">
        <v>2029</v>
      </c>
    </row>
    <row r="56" spans="1:2" ht="13" x14ac:dyDescent="0.3">
      <c r="A56" s="30" t="s">
        <v>371</v>
      </c>
    </row>
    <row r="57" spans="1:2" x14ac:dyDescent="0.25">
      <c r="A57" s="28" t="s">
        <v>653</v>
      </c>
    </row>
    <row r="58" spans="1:2" x14ac:dyDescent="0.25">
      <c r="A58" s="28" t="s">
        <v>241</v>
      </c>
    </row>
    <row r="59" spans="1:2" x14ac:dyDescent="0.25">
      <c r="A59" s="28" t="s">
        <v>240</v>
      </c>
    </row>
  </sheetData>
  <sortState ref="A19:A31">
    <sortCondition ref="A19"/>
  </sortState>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1" id="{877AD284-A867-4D18-BDC6-DA971988BE0C}">
            <xm:f>'Course Map'!$D$12=$B$3</xm:f>
            <x14:dxf/>
          </x14:cfRule>
          <xm:sqref>B14:E15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Z911"/>
  <sheetViews>
    <sheetView zoomScale="90" zoomScaleNormal="90" workbookViewId="0">
      <pane xSplit="1" ySplit="1" topLeftCell="B220"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321</v>
      </c>
      <c r="G11" s="249" t="s">
        <v>30</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30</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30</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25</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25</v>
      </c>
      <c r="G43" s="249" t="s">
        <v>30</v>
      </c>
      <c r="H43" s="251" t="s">
        <v>30</v>
      </c>
      <c r="I43" s="253" t="s">
        <v>25</v>
      </c>
      <c r="J43" s="251" t="s">
        <v>30</v>
      </c>
      <c r="K43" s="251" t="s">
        <v>30</v>
      </c>
      <c r="L43" s="251" t="s">
        <v>30</v>
      </c>
      <c r="M43" s="251" t="s">
        <v>30</v>
      </c>
      <c r="N43" s="251" t="s">
        <v>25</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30</v>
      </c>
      <c r="J44" s="251" t="s">
        <v>30</v>
      </c>
      <c r="K44" s="251" t="s">
        <v>30</v>
      </c>
      <c r="L44" s="251" t="s">
        <v>30</v>
      </c>
      <c r="M44" s="251" t="s">
        <v>30</v>
      </c>
      <c r="N44" s="251" t="s">
        <v>25</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25</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25</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25</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30</v>
      </c>
      <c r="J49" s="251" t="s">
        <v>30</v>
      </c>
      <c r="K49" s="251" t="s">
        <v>30</v>
      </c>
      <c r="L49" s="251" t="s">
        <v>30</v>
      </c>
      <c r="M49" s="251" t="s">
        <v>30</v>
      </c>
      <c r="N49" s="251" t="s">
        <v>25</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30</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41</v>
      </c>
      <c r="Z55" s="139" t="s">
        <v>30</v>
      </c>
      <c r="AA55" s="139" t="s">
        <v>30</v>
      </c>
      <c r="AB55" s="139" t="s">
        <v>30</v>
      </c>
      <c r="AC55" s="139" t="s">
        <v>30</v>
      </c>
      <c r="AD55" s="139" t="s">
        <v>30</v>
      </c>
      <c r="AE55" s="139" t="s">
        <v>30</v>
      </c>
      <c r="AF55" s="139" t="s">
        <v>25</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30</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30</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41</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30</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30</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30</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30</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30</v>
      </c>
      <c r="K63" s="251" t="s">
        <v>30</v>
      </c>
      <c r="L63" s="251" t="s">
        <v>30</v>
      </c>
      <c r="M63" s="251" t="s">
        <v>30</v>
      </c>
      <c r="N63" s="251" t="s">
        <v>25</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30</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41</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30</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30</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30</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30</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30</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30</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25</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321</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30</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30</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25</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41</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30</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30</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30</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25</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41</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559</v>
      </c>
      <c r="G80" s="242" t="s">
        <v>30</v>
      </c>
      <c r="H80" s="251" t="s">
        <v>25</v>
      </c>
      <c r="I80" s="251" t="s">
        <v>30</v>
      </c>
      <c r="J80" s="251" t="s">
        <v>30</v>
      </c>
      <c r="K80" s="251" t="s">
        <v>30</v>
      </c>
      <c r="L80" s="251" t="s">
        <v>30</v>
      </c>
      <c r="M80" s="251" t="s">
        <v>30</v>
      </c>
      <c r="N80" s="251" t="s">
        <v>30</v>
      </c>
      <c r="O80" s="251" t="s">
        <v>30</v>
      </c>
      <c r="P80" s="251" t="s">
        <v>30</v>
      </c>
      <c r="Q80" s="252" t="s">
        <v>30</v>
      </c>
      <c r="R80" s="242" t="s">
        <v>30</v>
      </c>
      <c r="S80" s="140" t="s">
        <v>30</v>
      </c>
      <c r="T80" s="139" t="s">
        <v>30</v>
      </c>
      <c r="U80" s="160" t="s">
        <v>30</v>
      </c>
      <c r="V80" s="138" t="s">
        <v>25</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30</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30</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30</v>
      </c>
      <c r="I83" s="251" t="s">
        <v>30</v>
      </c>
      <c r="J83" s="251" t="s">
        <v>30</v>
      </c>
      <c r="K83" s="251" t="s">
        <v>30</v>
      </c>
      <c r="L83" s="251" t="s">
        <v>30</v>
      </c>
      <c r="M83" s="251" t="s">
        <v>30</v>
      </c>
      <c r="N83" s="251" t="s">
        <v>30</v>
      </c>
      <c r="O83" s="251" t="s">
        <v>30</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30</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30</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585</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569</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30</v>
      </c>
      <c r="I87" s="251" t="s">
        <v>30</v>
      </c>
      <c r="J87" s="251" t="s">
        <v>30</v>
      </c>
      <c r="K87" s="251" t="s">
        <v>30</v>
      </c>
      <c r="L87" s="251" t="s">
        <v>30</v>
      </c>
      <c r="M87" s="251" t="s">
        <v>30</v>
      </c>
      <c r="N87" s="251" t="s">
        <v>30</v>
      </c>
      <c r="O87" s="251" t="s">
        <v>30</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25</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41</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30</v>
      </c>
      <c r="I90" s="251" t="s">
        <v>30</v>
      </c>
      <c r="J90" s="251" t="s">
        <v>30</v>
      </c>
      <c r="K90" s="251" t="s">
        <v>25</v>
      </c>
      <c r="L90" s="251" t="s">
        <v>30</v>
      </c>
      <c r="M90" s="251" t="s">
        <v>25</v>
      </c>
      <c r="N90" s="251" t="s">
        <v>30</v>
      </c>
      <c r="O90" s="251" t="s">
        <v>30</v>
      </c>
      <c r="P90" s="251" t="s">
        <v>30</v>
      </c>
      <c r="Q90" s="252" t="s">
        <v>30</v>
      </c>
      <c r="R90" s="242" t="s">
        <v>30</v>
      </c>
      <c r="S90" s="140" t="s">
        <v>30</v>
      </c>
      <c r="T90" s="139" t="s">
        <v>30</v>
      </c>
      <c r="U90" s="160" t="s">
        <v>30</v>
      </c>
      <c r="V90" s="138" t="s">
        <v>30</v>
      </c>
      <c r="W90" s="139" t="s">
        <v>30</v>
      </c>
      <c r="X90" s="139" t="s">
        <v>25</v>
      </c>
      <c r="Y90" s="139" t="s">
        <v>30</v>
      </c>
      <c r="Z90" s="139" t="s">
        <v>30</v>
      </c>
      <c r="AA90" s="139" t="s">
        <v>25</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41</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30</v>
      </c>
      <c r="L99" s="251" t="s">
        <v>30</v>
      </c>
      <c r="M99" s="251" t="s">
        <v>30</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30</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30</v>
      </c>
      <c r="Y100" s="139" t="s">
        <v>30</v>
      </c>
      <c r="Z100" s="139" t="s">
        <v>30</v>
      </c>
      <c r="AA100" s="139" t="s">
        <v>30</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30</v>
      </c>
      <c r="L101" s="251" t="s">
        <v>30</v>
      </c>
      <c r="M101" s="251" t="s">
        <v>30</v>
      </c>
      <c r="N101" s="251" t="s">
        <v>30</v>
      </c>
      <c r="O101" s="251" t="s">
        <v>30</v>
      </c>
      <c r="P101" s="251" t="s">
        <v>30</v>
      </c>
      <c r="Q101" s="252" t="s">
        <v>30</v>
      </c>
      <c r="R101" s="242" t="s">
        <v>30</v>
      </c>
      <c r="S101" s="140" t="s">
        <v>30</v>
      </c>
      <c r="T101" s="139" t="s">
        <v>30</v>
      </c>
      <c r="U101" s="160" t="s">
        <v>30</v>
      </c>
      <c r="V101" s="138" t="s">
        <v>30</v>
      </c>
      <c r="W101" s="139" t="s">
        <v>30</v>
      </c>
      <c r="X101" s="139" t="s">
        <v>30</v>
      </c>
      <c r="Y101" s="139" t="s">
        <v>30</v>
      </c>
      <c r="Z101" s="139" t="s">
        <v>30</v>
      </c>
      <c r="AA101" s="139" t="s">
        <v>30</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30</v>
      </c>
      <c r="L102" s="251" t="s">
        <v>30</v>
      </c>
      <c r="M102" s="251" t="s">
        <v>30</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30</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30</v>
      </c>
      <c r="I103" s="251" t="s">
        <v>30</v>
      </c>
      <c r="J103" s="251" t="s">
        <v>30</v>
      </c>
      <c r="K103" s="251" t="s">
        <v>25</v>
      </c>
      <c r="L103" s="251" t="s">
        <v>30</v>
      </c>
      <c r="M103" s="251" t="s">
        <v>30</v>
      </c>
      <c r="N103" s="251" t="s">
        <v>25</v>
      </c>
      <c r="O103" s="251" t="s">
        <v>30</v>
      </c>
      <c r="P103" s="251" t="s">
        <v>30</v>
      </c>
      <c r="Q103" s="252" t="s">
        <v>30</v>
      </c>
      <c r="R103" s="242" t="s">
        <v>30</v>
      </c>
      <c r="S103" s="140" t="s">
        <v>30</v>
      </c>
      <c r="T103" s="139" t="s">
        <v>30</v>
      </c>
      <c r="U103" s="160" t="s">
        <v>30</v>
      </c>
      <c r="V103" s="138" t="s">
        <v>30</v>
      </c>
      <c r="W103" s="139" t="s">
        <v>30</v>
      </c>
      <c r="X103" s="139" t="s">
        <v>25</v>
      </c>
      <c r="Y103" s="139" t="s">
        <v>30</v>
      </c>
      <c r="Z103" s="139" t="s">
        <v>30</v>
      </c>
      <c r="AA103" s="139" t="s">
        <v>30</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30</v>
      </c>
      <c r="L104" s="251" t="s">
        <v>30</v>
      </c>
      <c r="M104" s="251" t="s">
        <v>30</v>
      </c>
      <c r="N104" s="251" t="s">
        <v>30</v>
      </c>
      <c r="O104" s="251" t="s">
        <v>30</v>
      </c>
      <c r="P104" s="251" t="s">
        <v>30</v>
      </c>
      <c r="Q104" s="252" t="s">
        <v>30</v>
      </c>
      <c r="R104" s="242" t="s">
        <v>30</v>
      </c>
      <c r="S104" s="140" t="s">
        <v>30</v>
      </c>
      <c r="T104" s="139" t="s">
        <v>30</v>
      </c>
      <c r="U104" s="160" t="s">
        <v>30</v>
      </c>
      <c r="V104" s="138" t="s">
        <v>30</v>
      </c>
      <c r="W104" s="139" t="s">
        <v>30</v>
      </c>
      <c r="X104" s="139" t="s">
        <v>30</v>
      </c>
      <c r="Y104" s="139" t="s">
        <v>30</v>
      </c>
      <c r="Z104" s="139" t="s">
        <v>30</v>
      </c>
      <c r="AA104" s="139" t="s">
        <v>30</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30</v>
      </c>
      <c r="I105" s="251" t="s">
        <v>30</v>
      </c>
      <c r="J105" s="251" t="s">
        <v>30</v>
      </c>
      <c r="K105" s="251" t="s">
        <v>30</v>
      </c>
      <c r="L105" s="251" t="s">
        <v>30</v>
      </c>
      <c r="M105" s="251" t="s">
        <v>30</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30</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41</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30</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30</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41</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30</v>
      </c>
      <c r="I110" s="251" t="s">
        <v>30</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25</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30</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30</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41</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30</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30</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41</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25</v>
      </c>
      <c r="O115" s="251" t="s">
        <v>30</v>
      </c>
      <c r="P115" s="251" t="s">
        <v>30</v>
      </c>
      <c r="Q115" s="252" t="s">
        <v>30</v>
      </c>
      <c r="R115" s="242" t="s">
        <v>30</v>
      </c>
      <c r="S115" s="140" t="s">
        <v>30</v>
      </c>
      <c r="T115" s="139" t="s">
        <v>30</v>
      </c>
      <c r="U115" s="160" t="s">
        <v>30</v>
      </c>
      <c r="V115" s="138" t="s">
        <v>30</v>
      </c>
      <c r="W115" s="139" t="s">
        <v>30</v>
      </c>
      <c r="X115" s="139" t="s">
        <v>41</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41</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41</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25</v>
      </c>
      <c r="P119" s="251" t="s">
        <v>30</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30</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25</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30</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30</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30</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30</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25</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25</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30</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30</v>
      </c>
      <c r="P137" s="251" t="s">
        <v>25</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30</v>
      </c>
      <c r="P138" s="251" t="s">
        <v>30</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30</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30</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30</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30</v>
      </c>
      <c r="P141" s="251" t="s">
        <v>25</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25</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30</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30</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25</v>
      </c>
      <c r="M148" s="251" t="s">
        <v>30</v>
      </c>
      <c r="N148" s="251" t="s">
        <v>30</v>
      </c>
      <c r="O148" s="251" t="s">
        <v>30</v>
      </c>
      <c r="P148" s="251" t="s">
        <v>30</v>
      </c>
      <c r="Q148" s="251" t="s">
        <v>30</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25</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25</v>
      </c>
      <c r="M151" s="251" t="s">
        <v>30</v>
      </c>
      <c r="N151" s="251" t="s">
        <v>30</v>
      </c>
      <c r="O151" s="251" t="s">
        <v>30</v>
      </c>
      <c r="P151" s="251" t="s">
        <v>30</v>
      </c>
      <c r="Q151" s="252" t="s">
        <v>30</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25</v>
      </c>
      <c r="M152" s="251" t="s">
        <v>30</v>
      </c>
      <c r="N152" s="251" t="s">
        <v>30</v>
      </c>
      <c r="O152" s="251" t="s">
        <v>30</v>
      </c>
      <c r="P152" s="251" t="s">
        <v>30</v>
      </c>
      <c r="Q152" s="252" t="s">
        <v>30</v>
      </c>
      <c r="R152" s="242" t="s">
        <v>30</v>
      </c>
      <c r="S152" s="140" t="s">
        <v>30</v>
      </c>
      <c r="T152" s="139" t="s">
        <v>30</v>
      </c>
      <c r="U152" s="160" t="s">
        <v>30</v>
      </c>
      <c r="V152" s="138" t="s">
        <v>30</v>
      </c>
      <c r="W152" s="139" t="s">
        <v>30</v>
      </c>
      <c r="X152" s="139" t="s">
        <v>30</v>
      </c>
      <c r="Y152" s="139" t="s">
        <v>30</v>
      </c>
      <c r="Z152" s="139" t="s">
        <v>30</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25</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25</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559</v>
      </c>
      <c r="G159" s="249" t="s">
        <v>30</v>
      </c>
      <c r="H159" s="251" t="s">
        <v>30</v>
      </c>
      <c r="I159" s="251" t="s">
        <v>30</v>
      </c>
      <c r="J159" s="242" t="s">
        <v>30</v>
      </c>
      <c r="K159" s="249" t="s">
        <v>30</v>
      </c>
      <c r="L159" s="251" t="s">
        <v>25</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25</v>
      </c>
      <c r="M161" s="251" t="s">
        <v>30</v>
      </c>
      <c r="N161" s="251" t="s">
        <v>30</v>
      </c>
      <c r="O161" s="251" t="s">
        <v>30</v>
      </c>
      <c r="P161" s="251" t="s">
        <v>30</v>
      </c>
      <c r="Q161" s="252" t="s">
        <v>25</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30</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30</v>
      </c>
      <c r="R162" s="242" t="s">
        <v>30</v>
      </c>
      <c r="S162" s="140" t="s">
        <v>30</v>
      </c>
      <c r="T162" s="106" t="s">
        <v>30</v>
      </c>
      <c r="U162" s="160" t="s">
        <v>30</v>
      </c>
      <c r="V162" s="138" t="s">
        <v>30</v>
      </c>
      <c r="W162" s="139" t="s">
        <v>30</v>
      </c>
      <c r="X162" s="139" t="s">
        <v>30</v>
      </c>
      <c r="Y162" s="139" t="s">
        <v>30</v>
      </c>
      <c r="Z162" s="139" t="s">
        <v>30</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25</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30</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30</v>
      </c>
      <c r="R165" s="242" t="s">
        <v>30</v>
      </c>
      <c r="S165" s="140" t="s">
        <v>30</v>
      </c>
      <c r="T165" s="139" t="s">
        <v>30</v>
      </c>
      <c r="U165" s="160" t="s">
        <v>30</v>
      </c>
      <c r="V165" s="138" t="s">
        <v>30</v>
      </c>
      <c r="W165" s="139" t="s">
        <v>30</v>
      </c>
      <c r="X165" s="139" t="s">
        <v>30</v>
      </c>
      <c r="Y165" s="139" t="s">
        <v>30</v>
      </c>
      <c r="Z165" s="139" t="s">
        <v>30</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25</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25</v>
      </c>
      <c r="P167" s="251" t="s">
        <v>30</v>
      </c>
      <c r="Q167" s="252" t="s">
        <v>25</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30</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13"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30</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13" x14ac:dyDescent="0.25">
      <c r="A178" s="152" t="s">
        <v>348</v>
      </c>
      <c r="B178" s="152" t="s">
        <v>360</v>
      </c>
      <c r="C178" s="146"/>
      <c r="D178" s="155" t="e">
        <v>#N/A</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30</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30</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13"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30</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13"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30</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13"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30</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 x14ac:dyDescent="0.25">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sortState ref="A2:AZ905">
    <sortCondition ref="A2:A905"/>
  </sortState>
  <conditionalFormatting sqref="F231:AC910 AD229:AF909 R230:AC230 V54:V135 AD53:AG228 W54:AC229 S54:U129 R54:R148 V2:AG52 S25:U52 R27:R52 AG27:AG63 AE27:AE64">
    <cfRule type="cellIs" dxfId="1495" priority="1596" operator="equal">
      <formula>"TRUE"</formula>
    </cfRule>
  </conditionalFormatting>
  <conditionalFormatting sqref="F231:AC910 AD229:AF909 R230:AC230 V54:V135 AD53:AG228 W54:AC229 S54:U129 R54:R148 V2:AG52 S25:U52 R27:R52 AG27:AG63 AE27:AE64">
    <cfRule type="cellIs" dxfId="1494" priority="1597" operator="equal">
      <formula>"FALSE"</formula>
    </cfRule>
  </conditionalFormatting>
  <conditionalFormatting sqref="AF84">
    <cfRule type="cellIs" dxfId="1493" priority="515" operator="equal">
      <formula>"TRUE"</formula>
    </cfRule>
  </conditionalFormatting>
  <conditionalFormatting sqref="F1:I1 M1:Q1 U1:AF1">
    <cfRule type="cellIs" dxfId="1492" priority="1063" operator="equal">
      <formula>"TRUE"</formula>
    </cfRule>
  </conditionalFormatting>
  <conditionalFormatting sqref="F1:I1 M1:Q1 U1:AF1">
    <cfRule type="cellIs" dxfId="1491" priority="1064" operator="equal">
      <formula>"FALSE"</formula>
    </cfRule>
  </conditionalFormatting>
  <conditionalFormatting sqref="AF84">
    <cfRule type="cellIs" dxfId="1490" priority="516" operator="equal">
      <formula>"FALSE"</formula>
    </cfRule>
  </conditionalFormatting>
  <conditionalFormatting sqref="AG85:AG90">
    <cfRule type="cellIs" dxfId="1489" priority="505" operator="equal">
      <formula>"TRUE"</formula>
    </cfRule>
  </conditionalFormatting>
  <conditionalFormatting sqref="AG85:AG90">
    <cfRule type="cellIs" dxfId="1488" priority="506" operator="equal">
      <formula>"FALSE"</formula>
    </cfRule>
  </conditionalFormatting>
  <conditionalFormatting sqref="AE85:AE90">
    <cfRule type="cellIs" dxfId="1487" priority="509" operator="equal">
      <formula>"TRUE"</formula>
    </cfRule>
  </conditionalFormatting>
  <conditionalFormatting sqref="AE85:AE90">
    <cfRule type="cellIs" dxfId="1486" priority="510" operator="equal">
      <formula>"FALSE"</formula>
    </cfRule>
  </conditionalFormatting>
  <conditionalFormatting sqref="AG84">
    <cfRule type="cellIs" dxfId="1485" priority="507" operator="equal">
      <formula>"TRUE"</formula>
    </cfRule>
  </conditionalFormatting>
  <conditionalFormatting sqref="AG84">
    <cfRule type="cellIs" dxfId="1484" priority="508" operator="equal">
      <formula>"FALSE"</formula>
    </cfRule>
  </conditionalFormatting>
  <conditionalFormatting sqref="T1">
    <cfRule type="cellIs" dxfId="1483" priority="855" operator="equal">
      <formula>"TRUE"</formula>
    </cfRule>
  </conditionalFormatting>
  <conditionalFormatting sqref="AE84">
    <cfRule type="cellIs" dxfId="1482" priority="513" operator="equal">
      <formula>"TRUE"</formula>
    </cfRule>
  </conditionalFormatting>
  <conditionalFormatting sqref="AE84">
    <cfRule type="cellIs" dxfId="1481" priority="514" operator="equal">
      <formula>"FALSE"</formula>
    </cfRule>
  </conditionalFormatting>
  <conditionalFormatting sqref="AF85:AF90">
    <cfRule type="cellIs" dxfId="1480" priority="511" operator="equal">
      <formula>"TRUE"</formula>
    </cfRule>
  </conditionalFormatting>
  <conditionalFormatting sqref="AF85:AF90">
    <cfRule type="cellIs" dxfId="1479" priority="512" operator="equal">
      <formula>"FALSE"</formula>
    </cfRule>
  </conditionalFormatting>
  <conditionalFormatting sqref="AG68">
    <cfRule type="cellIs" dxfId="1478" priority="491" operator="equal">
      <formula>"TRUE"</formula>
    </cfRule>
  </conditionalFormatting>
  <conditionalFormatting sqref="AG68">
    <cfRule type="cellIs" dxfId="1477" priority="492" operator="equal">
      <formula>"FALSE"</formula>
    </cfRule>
  </conditionalFormatting>
  <conditionalFormatting sqref="AG26">
    <cfRule type="cellIs" dxfId="1476" priority="495" operator="equal">
      <formula>"TRUE"</formula>
    </cfRule>
  </conditionalFormatting>
  <conditionalFormatting sqref="AG26">
    <cfRule type="cellIs" dxfId="1475" priority="496" operator="equal">
      <formula>"FALSE"</formula>
    </cfRule>
  </conditionalFormatting>
  <conditionalFormatting sqref="AG69:AG83 AG66:AG67">
    <cfRule type="cellIs" dxfId="1474" priority="493" operator="equal">
      <formula>"TRUE"</formula>
    </cfRule>
  </conditionalFormatting>
  <conditionalFormatting sqref="AG69:AG83 AG66:AG67">
    <cfRule type="cellIs" dxfId="1473" priority="494" operator="equal">
      <formula>"FALSE"</formula>
    </cfRule>
  </conditionalFormatting>
  <conditionalFormatting sqref="AF65">
    <cfRule type="cellIs" dxfId="1472" priority="487" operator="equal">
      <formula>"TRUE"</formula>
    </cfRule>
  </conditionalFormatting>
  <conditionalFormatting sqref="AF65">
    <cfRule type="cellIs" dxfId="1471" priority="488" operator="equal">
      <formula>"FALSE"</formula>
    </cfRule>
  </conditionalFormatting>
  <conditionalFormatting sqref="AE65">
    <cfRule type="cellIs" dxfId="1470" priority="483" operator="equal">
      <formula>"TRUE"</formula>
    </cfRule>
  </conditionalFormatting>
  <conditionalFormatting sqref="AE65">
    <cfRule type="cellIs" dxfId="1469" priority="484" operator="equal">
      <formula>"FALSE"</formula>
    </cfRule>
  </conditionalFormatting>
  <conditionalFormatting sqref="AG65">
    <cfRule type="cellIs" dxfId="1468" priority="481" operator="equal">
      <formula>"TRUE"</formula>
    </cfRule>
  </conditionalFormatting>
  <conditionalFormatting sqref="AG65">
    <cfRule type="cellIs" dxfId="1467" priority="482" operator="equal">
      <formula>"FALSE"</formula>
    </cfRule>
  </conditionalFormatting>
  <conditionalFormatting sqref="T2:U23 T131:U135 T137:U138 S157:U157 S181:U181 S177 U177 S178:T179 S180 U180 S183:U184 S185 U185 T141:U156 S159:U159 S162:U168 S171:U176 S186:T187 T182:U182 S188:U210">
    <cfRule type="cellIs" dxfId="1466" priority="479" operator="equal">
      <formula>"TRUE"</formula>
    </cfRule>
  </conditionalFormatting>
  <conditionalFormatting sqref="T2:U23 T131:U135 T137:U138 S157:U157 S181:U181 S177 U177 S178:T179 S180 U180 S183:U184 S185 U185 T141:U156 S159:U159 S162:U168 S171:U176 S186:T187 T182:U182 S188:U210">
    <cfRule type="cellIs" dxfId="1465" priority="480" operator="equal">
      <formula>"FALSE"</formula>
    </cfRule>
  </conditionalFormatting>
  <conditionalFormatting sqref="AG24">
    <cfRule type="cellIs" dxfId="1464" priority="473" operator="equal">
      <formula>"TRUE"</formula>
    </cfRule>
  </conditionalFormatting>
  <conditionalFormatting sqref="AG24">
    <cfRule type="cellIs" dxfId="1463" priority="474" operator="equal">
      <formula>"FALSE"</formula>
    </cfRule>
  </conditionalFormatting>
  <conditionalFormatting sqref="T24:U24">
    <cfRule type="cellIs" dxfId="1462" priority="471" operator="equal">
      <formula>"TRUE"</formula>
    </cfRule>
  </conditionalFormatting>
  <conditionalFormatting sqref="T24:U24">
    <cfRule type="cellIs" dxfId="1461" priority="472" operator="equal">
      <formula>"FALSE"</formula>
    </cfRule>
  </conditionalFormatting>
  <conditionalFormatting sqref="AF135">
    <cfRule type="cellIs" dxfId="1460" priority="469" operator="equal">
      <formula>"TRUE"</formula>
    </cfRule>
  </conditionalFormatting>
  <conditionalFormatting sqref="AF135">
    <cfRule type="cellIs" dxfId="1459" priority="470" operator="equal">
      <formula>"FALSE"</formula>
    </cfRule>
  </conditionalFormatting>
  <conditionalFormatting sqref="T136:U136">
    <cfRule type="cellIs" dxfId="1458" priority="467" operator="equal">
      <formula>"TRUE"</formula>
    </cfRule>
  </conditionalFormatting>
  <conditionalFormatting sqref="T136:U136">
    <cfRule type="cellIs" dxfId="1457" priority="468" operator="equal">
      <formula>"FALSE"</formula>
    </cfRule>
  </conditionalFormatting>
  <conditionalFormatting sqref="Z136:AA136">
    <cfRule type="cellIs" dxfId="1456" priority="465" operator="equal">
      <formula>"TRUE"</formula>
    </cfRule>
  </conditionalFormatting>
  <conditionalFormatting sqref="Z136:AA136">
    <cfRule type="cellIs" dxfId="1455" priority="466" operator="equal">
      <formula>"FALSE"</formula>
    </cfRule>
  </conditionalFormatting>
  <conditionalFormatting sqref="AF135">
    <cfRule type="cellIs" dxfId="1454" priority="463" operator="equal">
      <formula>"TRUE"</formula>
    </cfRule>
  </conditionalFormatting>
  <conditionalFormatting sqref="AF135">
    <cfRule type="cellIs" dxfId="1453" priority="464" operator="equal">
      <formula>"FALSE"</formula>
    </cfRule>
  </conditionalFormatting>
  <conditionalFormatting sqref="AG135">
    <cfRule type="cellIs" dxfId="1452" priority="461" operator="equal">
      <formula>"TRUE"</formula>
    </cfRule>
  </conditionalFormatting>
  <conditionalFormatting sqref="AG135">
    <cfRule type="cellIs" dxfId="1451" priority="462" operator="equal">
      <formula>"FALSE"</formula>
    </cfRule>
  </conditionalFormatting>
  <conditionalFormatting sqref="S2:S23 S137 S131:S135">
    <cfRule type="cellIs" dxfId="1450" priority="459" operator="equal">
      <formula>"TRUE"</formula>
    </cfRule>
  </conditionalFormatting>
  <conditionalFormatting sqref="S2:S23 S137 S131:S135">
    <cfRule type="cellIs" dxfId="1449" priority="460" operator="equal">
      <formula>"FALSE"</formula>
    </cfRule>
  </conditionalFormatting>
  <conditionalFormatting sqref="S24">
    <cfRule type="cellIs" dxfId="1448" priority="457" operator="equal">
      <formula>"TRUE"</formula>
    </cfRule>
  </conditionalFormatting>
  <conditionalFormatting sqref="S24">
    <cfRule type="cellIs" dxfId="1447" priority="458" operator="equal">
      <formula>"FALSE"</formula>
    </cfRule>
  </conditionalFormatting>
  <conditionalFormatting sqref="S143">
    <cfRule type="cellIs" dxfId="1446" priority="445" operator="equal">
      <formula>"TRUE"</formula>
    </cfRule>
  </conditionalFormatting>
  <conditionalFormatting sqref="S143">
    <cfRule type="cellIs" dxfId="1445" priority="446" operator="equal">
      <formula>"FALSE"</formula>
    </cfRule>
  </conditionalFormatting>
  <conditionalFormatting sqref="S143">
    <cfRule type="cellIs" dxfId="1444" priority="443" operator="equal">
      <formula>"TRUE"</formula>
    </cfRule>
  </conditionalFormatting>
  <conditionalFormatting sqref="S143">
    <cfRule type="cellIs" dxfId="1443" priority="444" operator="equal">
      <formula>"FALSE"</formula>
    </cfRule>
  </conditionalFormatting>
  <conditionalFormatting sqref="S136">
    <cfRule type="cellIs" dxfId="1442" priority="455" operator="equal">
      <formula>"TRUE"</formula>
    </cfRule>
  </conditionalFormatting>
  <conditionalFormatting sqref="S136">
    <cfRule type="cellIs" dxfId="1441" priority="456" operator="equal">
      <formula>"FALSE"</formula>
    </cfRule>
  </conditionalFormatting>
  <conditionalFormatting sqref="S136">
    <cfRule type="cellIs" dxfId="1440" priority="453" operator="equal">
      <formula>"TRUE"</formula>
    </cfRule>
  </conditionalFormatting>
  <conditionalFormatting sqref="S136">
    <cfRule type="cellIs" dxfId="1439" priority="454" operator="equal">
      <formula>"FALSE"</formula>
    </cfRule>
  </conditionalFormatting>
  <conditionalFormatting sqref="S130">
    <cfRule type="cellIs" dxfId="1438" priority="449" operator="equal">
      <formula>"TRUE"</formula>
    </cfRule>
  </conditionalFormatting>
  <conditionalFormatting sqref="S130">
    <cfRule type="cellIs" dxfId="1437" priority="450" operator="equal">
      <formula>"FALSE"</formula>
    </cfRule>
  </conditionalFormatting>
  <conditionalFormatting sqref="T130:U130">
    <cfRule type="cellIs" dxfId="1436" priority="451" operator="equal">
      <formula>"TRUE"</formula>
    </cfRule>
  </conditionalFormatting>
  <conditionalFormatting sqref="T130:U130">
    <cfRule type="cellIs" dxfId="1435" priority="452" operator="equal">
      <formula>"FALSE"</formula>
    </cfRule>
  </conditionalFormatting>
  <conditionalFormatting sqref="S155">
    <cfRule type="cellIs" dxfId="1434" priority="433" operator="equal">
      <formula>"TRUE"</formula>
    </cfRule>
  </conditionalFormatting>
  <conditionalFormatting sqref="S155">
    <cfRule type="cellIs" dxfId="1433" priority="434" operator="equal">
      <formula>"FALSE"</formula>
    </cfRule>
  </conditionalFormatting>
  <conditionalFormatting sqref="S144 S138 S141:S142">
    <cfRule type="cellIs" dxfId="1432" priority="447" operator="equal">
      <formula>"TRUE"</formula>
    </cfRule>
  </conditionalFormatting>
  <conditionalFormatting sqref="S144 S138 S141:S142">
    <cfRule type="cellIs" dxfId="1431" priority="448" operator="equal">
      <formula>"FALSE"</formula>
    </cfRule>
  </conditionalFormatting>
  <conditionalFormatting sqref="T177">
    <cfRule type="cellIs" dxfId="1430" priority="429" operator="equal">
      <formula>"TRUE"</formula>
    </cfRule>
  </conditionalFormatting>
  <conditionalFormatting sqref="T177">
    <cfRule type="cellIs" dxfId="1429" priority="430" operator="equal">
      <formula>"FALSE"</formula>
    </cfRule>
  </conditionalFormatting>
  <conditionalFormatting sqref="T180">
    <cfRule type="cellIs" dxfId="1428" priority="427" operator="equal">
      <formula>"TRUE"</formula>
    </cfRule>
  </conditionalFormatting>
  <conditionalFormatting sqref="T180">
    <cfRule type="cellIs" dxfId="1427" priority="428" operator="equal">
      <formula>"FALSE"</formula>
    </cfRule>
  </conditionalFormatting>
  <conditionalFormatting sqref="S150 S145:S148">
    <cfRule type="cellIs" dxfId="1426" priority="441" operator="equal">
      <formula>"TRUE"</formula>
    </cfRule>
  </conditionalFormatting>
  <conditionalFormatting sqref="S150 S145:S148">
    <cfRule type="cellIs" dxfId="1425" priority="442" operator="equal">
      <formula>"FALSE"</formula>
    </cfRule>
  </conditionalFormatting>
  <conditionalFormatting sqref="S149">
    <cfRule type="cellIs" dxfId="1424" priority="439" operator="equal">
      <formula>"TRUE"</formula>
    </cfRule>
  </conditionalFormatting>
  <conditionalFormatting sqref="S149">
    <cfRule type="cellIs" dxfId="1423" priority="440" operator="equal">
      <formula>"FALSE"</formula>
    </cfRule>
  </conditionalFormatting>
  <conditionalFormatting sqref="S149">
    <cfRule type="cellIs" dxfId="1422" priority="437" operator="equal">
      <formula>"TRUE"</formula>
    </cfRule>
  </conditionalFormatting>
  <conditionalFormatting sqref="S149">
    <cfRule type="cellIs" dxfId="1421" priority="438" operator="equal">
      <formula>"FALSE"</formula>
    </cfRule>
  </conditionalFormatting>
  <conditionalFormatting sqref="S156 S151:S154">
    <cfRule type="cellIs" dxfId="1420" priority="435" operator="equal">
      <formula>"TRUE"</formula>
    </cfRule>
  </conditionalFormatting>
  <conditionalFormatting sqref="S156 S151:S154">
    <cfRule type="cellIs" dxfId="1419" priority="436" operator="equal">
      <formula>"FALSE"</formula>
    </cfRule>
  </conditionalFormatting>
  <conditionalFormatting sqref="S155">
    <cfRule type="cellIs" dxfId="1418" priority="431" operator="equal">
      <formula>"TRUE"</formula>
    </cfRule>
  </conditionalFormatting>
  <conditionalFormatting sqref="S155">
    <cfRule type="cellIs" dxfId="1417" priority="432" operator="equal">
      <formula>"FALSE"</formula>
    </cfRule>
  </conditionalFormatting>
  <conditionalFormatting sqref="S182">
    <cfRule type="cellIs" dxfId="1416" priority="425" operator="equal">
      <formula>"TRUE"</formula>
    </cfRule>
  </conditionalFormatting>
  <conditionalFormatting sqref="S182">
    <cfRule type="cellIs" dxfId="1415" priority="426" operator="equal">
      <formula>"FALSE"</formula>
    </cfRule>
  </conditionalFormatting>
  <conditionalFormatting sqref="T185">
    <cfRule type="cellIs" dxfId="1414" priority="423" operator="equal">
      <formula>"TRUE"</formula>
    </cfRule>
  </conditionalFormatting>
  <conditionalFormatting sqref="T185">
    <cfRule type="cellIs" dxfId="1413" priority="424" operator="equal">
      <formula>"FALSE"</formula>
    </cfRule>
  </conditionalFormatting>
  <conditionalFormatting sqref="U186:U187">
    <cfRule type="cellIs" dxfId="1412" priority="421" operator="equal">
      <formula>"TRUE"</formula>
    </cfRule>
  </conditionalFormatting>
  <conditionalFormatting sqref="U186:U187">
    <cfRule type="cellIs" dxfId="1411" priority="422" operator="equal">
      <formula>"FALSE"</formula>
    </cfRule>
  </conditionalFormatting>
  <conditionalFormatting sqref="U178:U179">
    <cfRule type="cellIs" dxfId="1410" priority="419" operator="equal">
      <formula>"TRUE"</formula>
    </cfRule>
  </conditionalFormatting>
  <conditionalFormatting sqref="U178:U179">
    <cfRule type="cellIs" dxfId="1409" priority="420" operator="equal">
      <formula>"FALSE"</formula>
    </cfRule>
  </conditionalFormatting>
  <conditionalFormatting sqref="R1:S1">
    <cfRule type="cellIs" dxfId="1408" priority="857" operator="equal">
      <formula>"TRUE"</formula>
    </cfRule>
  </conditionalFormatting>
  <conditionalFormatting sqref="R1:S1">
    <cfRule type="cellIs" dxfId="1407" priority="858" operator="equal">
      <formula>"FALSE"</formula>
    </cfRule>
  </conditionalFormatting>
  <conditionalFormatting sqref="T1">
    <cfRule type="cellIs" dxfId="1406" priority="856" operator="equal">
      <formula>"FALSE"</formula>
    </cfRule>
  </conditionalFormatting>
  <conditionalFormatting sqref="T169">
    <cfRule type="cellIs" dxfId="1405" priority="286" operator="equal">
      <formula>"TRUE"</formula>
    </cfRule>
  </conditionalFormatting>
  <conditionalFormatting sqref="T169">
    <cfRule type="cellIs" dxfId="1404" priority="287" operator="equal">
      <formula>"FALSE"</formula>
    </cfRule>
  </conditionalFormatting>
  <conditionalFormatting sqref="S170 U170">
    <cfRule type="cellIs" dxfId="1403" priority="268" operator="equal">
      <formula>"TRUE"</formula>
    </cfRule>
  </conditionalFormatting>
  <conditionalFormatting sqref="S170 U170">
    <cfRule type="cellIs" dxfId="1402" priority="269" operator="equal">
      <formula>"FALSE"</formula>
    </cfRule>
  </conditionalFormatting>
  <conditionalFormatting sqref="T170">
    <cfRule type="cellIs" dxfId="1401" priority="266" operator="equal">
      <formula>"TRUE"</formula>
    </cfRule>
  </conditionalFormatting>
  <conditionalFormatting sqref="T170">
    <cfRule type="cellIs" dxfId="1400" priority="267" operator="equal">
      <formula>"FALSE"</formula>
    </cfRule>
  </conditionalFormatting>
  <conditionalFormatting sqref="T160">
    <cfRule type="cellIs" dxfId="1399" priority="246" operator="equal">
      <formula>"TRUE"</formula>
    </cfRule>
  </conditionalFormatting>
  <conditionalFormatting sqref="T160">
    <cfRule type="cellIs" dxfId="1398" priority="247"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1397" priority="195" operator="equal">
      <formula>"TRUE"</formula>
    </cfRule>
  </conditionalFormatting>
  <conditionalFormatting sqref="F141:G142 I141:J142">
    <cfRule type="cellIs" dxfId="1396" priority="193"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1395" priority="194" operator="equal">
      <formula>"FALSE"</formula>
    </cfRule>
  </conditionalFormatting>
  <conditionalFormatting sqref="F143:G143 I143:J143">
    <cfRule type="cellIs" dxfId="1394" priority="191" operator="equal">
      <formula>"TRUE"</formula>
    </cfRule>
  </conditionalFormatting>
  <conditionalFormatting sqref="F141:G142 I141:J142">
    <cfRule type="cellIs" dxfId="1393" priority="192" operator="equal">
      <formula>"FALSE"</formula>
    </cfRule>
  </conditionalFormatting>
  <conditionalFormatting sqref="F144:G144 I144:J144 J146 F146:G146 F151:G157 J151:J157 J148:J149 F148:G149">
    <cfRule type="cellIs" dxfId="1392" priority="189" operator="equal">
      <formula>"TRUE"</formula>
    </cfRule>
  </conditionalFormatting>
  <conditionalFormatting sqref="F143:G143 I143:J143">
    <cfRule type="cellIs" dxfId="1391" priority="190" operator="equal">
      <formula>"FALSE"</formula>
    </cfRule>
  </conditionalFormatting>
  <conditionalFormatting sqref="G159:G161 G163:G165 I163:J165 I159:J161">
    <cfRule type="cellIs" dxfId="1390" priority="187" operator="equal">
      <formula>"TRUE"</formula>
    </cfRule>
  </conditionalFormatting>
  <conditionalFormatting sqref="F144:G144 I144:J144 J146 F146:G146 F151:G157 J151:J157 J148:J149 F148:G149">
    <cfRule type="cellIs" dxfId="1389" priority="188" operator="equal">
      <formula>"FALSE"</formula>
    </cfRule>
  </conditionalFormatting>
  <conditionalFormatting sqref="F166:G166 I166:J166">
    <cfRule type="cellIs" dxfId="1388" priority="185" operator="equal">
      <formula>"TRUE"</formula>
    </cfRule>
  </conditionalFormatting>
  <conditionalFormatting sqref="G159:G161 G163:G165 I163:J165 I159:J161">
    <cfRule type="cellIs" dxfId="1387" priority="186" operator="equal">
      <formula>"FALSE"</formula>
    </cfRule>
  </conditionalFormatting>
  <conditionalFormatting sqref="F167:G168 I167:J168">
    <cfRule type="cellIs" dxfId="1386" priority="183" operator="equal">
      <formula>"TRUE"</formula>
    </cfRule>
  </conditionalFormatting>
  <conditionalFormatting sqref="F166:G166 I166:J166">
    <cfRule type="cellIs" dxfId="1385" priority="184" operator="equal">
      <formula>"FALSE"</formula>
    </cfRule>
  </conditionalFormatting>
  <conditionalFormatting sqref="F170">
    <cfRule type="cellIs" dxfId="1384" priority="181" operator="equal">
      <formula>"TRUE"</formula>
    </cfRule>
  </conditionalFormatting>
  <conditionalFormatting sqref="F167:G168 I167:J168">
    <cfRule type="cellIs" dxfId="1383" priority="182" operator="equal">
      <formula>"FALSE"</formula>
    </cfRule>
  </conditionalFormatting>
  <conditionalFormatting sqref="G170">
    <cfRule type="cellIs" dxfId="1382" priority="179" operator="equal">
      <formula>"TRUE"</formula>
    </cfRule>
  </conditionalFormatting>
  <conditionalFormatting sqref="F170">
    <cfRule type="cellIs" dxfId="1381" priority="180" operator="equal">
      <formula>"FALSE"</formula>
    </cfRule>
  </conditionalFormatting>
  <conditionalFormatting sqref="I170">
    <cfRule type="cellIs" dxfId="1380" priority="177" operator="equal">
      <formula>"TRUE"</formula>
    </cfRule>
  </conditionalFormatting>
  <conditionalFormatting sqref="G170">
    <cfRule type="cellIs" dxfId="1379" priority="178" operator="equal">
      <formula>"FALSE"</formula>
    </cfRule>
  </conditionalFormatting>
  <conditionalFormatting sqref="J170">
    <cfRule type="cellIs" dxfId="1378" priority="175" operator="equal">
      <formula>"TRUE"</formula>
    </cfRule>
  </conditionalFormatting>
  <conditionalFormatting sqref="I170">
    <cfRule type="cellIs" dxfId="1377" priority="176" operator="equal">
      <formula>"FALSE"</formula>
    </cfRule>
  </conditionalFormatting>
  <conditionalFormatting sqref="F159:F161 F163:F165">
    <cfRule type="cellIs" dxfId="1376" priority="173" operator="equal">
      <formula>"TRUE"</formula>
    </cfRule>
  </conditionalFormatting>
  <conditionalFormatting sqref="J170">
    <cfRule type="cellIs" dxfId="1375" priority="174" operator="equal">
      <formula>"FALSE"</formula>
    </cfRule>
  </conditionalFormatting>
  <conditionalFormatting sqref="F73:G73 I73:J73">
    <cfRule type="cellIs" dxfId="1374" priority="171" operator="equal">
      <formula>"TRUE"</formula>
    </cfRule>
  </conditionalFormatting>
  <conditionalFormatting sqref="F159:F161 F163:F165">
    <cfRule type="cellIs" dxfId="1373" priority="172" operator="equal">
      <formula>"FALSE"</formula>
    </cfRule>
  </conditionalFormatting>
  <conditionalFormatting sqref="J50">
    <cfRule type="cellIs" dxfId="1372" priority="169" operator="equal">
      <formula>"TRUE"</formula>
    </cfRule>
  </conditionalFormatting>
  <conditionalFormatting sqref="F73:G73 I73:J73">
    <cfRule type="cellIs" dxfId="1371" priority="170" operator="equal">
      <formula>"FALSE"</formula>
    </cfRule>
  </conditionalFormatting>
  <conditionalFormatting sqref="G162 I162:J162">
    <cfRule type="cellIs" dxfId="1370" priority="167" operator="equal">
      <formula>"TRUE"</formula>
    </cfRule>
  </conditionalFormatting>
  <conditionalFormatting sqref="J50">
    <cfRule type="cellIs" dxfId="1369" priority="168" operator="equal">
      <formula>"FALSE"</formula>
    </cfRule>
  </conditionalFormatting>
  <conditionalFormatting sqref="F162">
    <cfRule type="cellIs" dxfId="1368" priority="165" operator="equal">
      <formula>"TRUE"</formula>
    </cfRule>
  </conditionalFormatting>
  <conditionalFormatting sqref="G162 I162:J162">
    <cfRule type="cellIs" dxfId="1367" priority="166" operator="equal">
      <formula>"FALSE"</formula>
    </cfRule>
  </conditionalFormatting>
  <conditionalFormatting sqref="I179:J179 I181:J182">
    <cfRule type="cellIs" dxfId="1366" priority="163" operator="equal">
      <formula>"TRUE"</formula>
    </cfRule>
  </conditionalFormatting>
  <conditionalFormatting sqref="F162">
    <cfRule type="cellIs" dxfId="1365" priority="164" operator="equal">
      <formula>"FALSE"</formula>
    </cfRule>
  </conditionalFormatting>
  <conditionalFormatting sqref="J69">
    <cfRule type="cellIs" dxfId="1364" priority="161" operator="equal">
      <formula>"TRUE"</formula>
    </cfRule>
  </conditionalFormatting>
  <conditionalFormatting sqref="I179:J179 I181:J182">
    <cfRule type="cellIs" dxfId="1363" priority="162" operator="equal">
      <formula>"FALSE"</formula>
    </cfRule>
  </conditionalFormatting>
  <conditionalFormatting sqref="F119:F127">
    <cfRule type="cellIs" dxfId="1362" priority="159" operator="equal">
      <formula>"TRUE"</formula>
    </cfRule>
  </conditionalFormatting>
  <conditionalFormatting sqref="J69">
    <cfRule type="cellIs" dxfId="1361" priority="160" operator="equal">
      <formula>"FALSE"</formula>
    </cfRule>
  </conditionalFormatting>
  <conditionalFormatting sqref="F90:F93 F99:F102">
    <cfRule type="cellIs" dxfId="1360" priority="157" operator="equal">
      <formula>"TRUE"</formula>
    </cfRule>
  </conditionalFormatting>
  <conditionalFormatting sqref="F119:F127">
    <cfRule type="cellIs" dxfId="1359" priority="158" operator="equal">
      <formula>"FALSE"</formula>
    </cfRule>
  </conditionalFormatting>
  <conditionalFormatting sqref="F76:F78">
    <cfRule type="cellIs" dxfId="1358" priority="155" operator="equal">
      <formula>"TRUE"</formula>
    </cfRule>
  </conditionalFormatting>
  <conditionalFormatting sqref="F90:F93 F99:F102">
    <cfRule type="cellIs" dxfId="1357" priority="156" operator="equal">
      <formula>"FALSE"</formula>
    </cfRule>
  </conditionalFormatting>
  <conditionalFormatting sqref="F55:F58">
    <cfRule type="cellIs" dxfId="1356" priority="153" operator="equal">
      <formula>"TRUE"</formula>
    </cfRule>
  </conditionalFormatting>
  <conditionalFormatting sqref="F76:F78">
    <cfRule type="cellIs" dxfId="1355" priority="154" operator="equal">
      <formula>"FALSE"</formula>
    </cfRule>
  </conditionalFormatting>
  <conditionalFormatting sqref="I146 I151:I157 I148:I149">
    <cfRule type="cellIs" dxfId="1354" priority="151" operator="equal">
      <formula>"TRUE"</formula>
    </cfRule>
  </conditionalFormatting>
  <conditionalFormatting sqref="F55:F58">
    <cfRule type="cellIs" dxfId="1353" priority="152" operator="equal">
      <formula>"FALSE"</formula>
    </cfRule>
  </conditionalFormatting>
  <conditionalFormatting sqref="J119:J127">
    <cfRule type="cellIs" dxfId="1352" priority="149" operator="equal">
      <formula>"TRUE"</formula>
    </cfRule>
  </conditionalFormatting>
  <conditionalFormatting sqref="I146 I151:I157 I148:I149">
    <cfRule type="cellIs" dxfId="1351" priority="150" operator="equal">
      <formula>"FALSE"</formula>
    </cfRule>
  </conditionalFormatting>
  <conditionalFormatting sqref="J90:J93">
    <cfRule type="cellIs" dxfId="1350" priority="147" operator="equal">
      <formula>"TRUE"</formula>
    </cfRule>
  </conditionalFormatting>
  <conditionalFormatting sqref="J119:J127">
    <cfRule type="cellIs" dxfId="1349" priority="148" operator="equal">
      <formula>"FALSE"</formula>
    </cfRule>
  </conditionalFormatting>
  <conditionalFormatting sqref="I90:I93">
    <cfRule type="cellIs" dxfId="1348" priority="145" operator="equal">
      <formula>"TRUE"</formula>
    </cfRule>
  </conditionalFormatting>
  <conditionalFormatting sqref="J90:J93">
    <cfRule type="cellIs" dxfId="1347" priority="146" operator="equal">
      <formula>"FALSE"</formula>
    </cfRule>
  </conditionalFormatting>
  <conditionalFormatting sqref="I76:I79">
    <cfRule type="cellIs" dxfId="1346" priority="143" operator="equal">
      <formula>"TRUE"</formula>
    </cfRule>
  </conditionalFormatting>
  <conditionalFormatting sqref="I90:I93">
    <cfRule type="cellIs" dxfId="1345" priority="144" operator="equal">
      <formula>"FALSE"</formula>
    </cfRule>
  </conditionalFormatting>
  <conditionalFormatting sqref="J76:J79">
    <cfRule type="cellIs" dxfId="1344" priority="141" operator="equal">
      <formula>"TRUE"</formula>
    </cfRule>
  </conditionalFormatting>
  <conditionalFormatting sqref="I76:I79">
    <cfRule type="cellIs" dxfId="1343" priority="142" operator="equal">
      <formula>"FALSE"</formula>
    </cfRule>
  </conditionalFormatting>
  <conditionalFormatting sqref="I55:I58">
    <cfRule type="cellIs" dxfId="1342" priority="139" operator="equal">
      <formula>"TRUE"</formula>
    </cfRule>
  </conditionalFormatting>
  <conditionalFormatting sqref="J76:J79">
    <cfRule type="cellIs" dxfId="1341" priority="140" operator="equal">
      <formula>"FALSE"</formula>
    </cfRule>
  </conditionalFormatting>
  <conditionalFormatting sqref="J55:J58">
    <cfRule type="cellIs" dxfId="1340" priority="137" operator="equal">
      <formula>"TRUE"</formula>
    </cfRule>
  </conditionalFormatting>
  <conditionalFormatting sqref="I55:I58">
    <cfRule type="cellIs" dxfId="1339" priority="138" operator="equal">
      <formula>"FALSE"</formula>
    </cfRule>
  </conditionalFormatting>
  <conditionalFormatting sqref="I27:I33 I37:I39">
    <cfRule type="cellIs" dxfId="1338" priority="135" operator="equal">
      <formula>"TRUE"</formula>
    </cfRule>
  </conditionalFormatting>
  <conditionalFormatting sqref="J55:J58">
    <cfRule type="cellIs" dxfId="1337" priority="136" operator="equal">
      <formula>"FALSE"</formula>
    </cfRule>
  </conditionalFormatting>
  <conditionalFormatting sqref="J27:J33 J37:J41">
    <cfRule type="cellIs" dxfId="1336" priority="133" operator="equal">
      <formula>"TRUE"</formula>
    </cfRule>
  </conditionalFormatting>
  <conditionalFormatting sqref="I27:I33 I37:I39">
    <cfRule type="cellIs" dxfId="1335" priority="134" operator="equal">
      <formula>"FALSE"</formula>
    </cfRule>
  </conditionalFormatting>
  <conditionalFormatting sqref="J224:L226 J200:L204 J169:L169 J158:L158 J147:L147 J139:L139 J128:L128 J118:L118 J94:L98 J42:L42">
    <cfRule type="cellIs" dxfId="1334" priority="30" operator="equal">
      <formula>"TRUE"</formula>
    </cfRule>
  </conditionalFormatting>
  <conditionalFormatting sqref="M224:M226 M200:M204 M169 M158 M147 M139 M128 M118 M94:M98 M42">
    <cfRule type="cellIs" dxfId="1333" priority="28" operator="equal">
      <formula>"TRUE"</formula>
    </cfRule>
  </conditionalFormatting>
  <conditionalFormatting sqref="J224:L226 J200:L204 J169:L169 J158:L158 J147:L147 J139:L139 J128:L128 J118:L118 J94:L98 J42:L42">
    <cfRule type="cellIs" dxfId="1332" priority="29" operator="equal">
      <formula>"FALSE"</formula>
    </cfRule>
  </conditionalFormatting>
  <conditionalFormatting sqref="M224:M226 M200:M204 M169 M158 M147 M139 M128 M118 M94:M98 M42">
    <cfRule type="cellIs" dxfId="1331" priority="27" operator="equal">
      <formula>"FALSE"</formula>
    </cfRule>
  </conditionalFormatting>
  <conditionalFormatting sqref="F52:H52 J52:Q52">
    <cfRule type="cellIs" dxfId="1330" priority="15" operator="equal">
      <formula>"FALSE"</formula>
    </cfRule>
  </conditionalFormatting>
  <conditionalFormatting sqref="I52">
    <cfRule type="cellIs" dxfId="1329" priority="13" operator="equal">
      <formula>"FALSE"</formula>
    </cfRule>
  </conditionalFormatting>
  <conditionalFormatting sqref="S211:V229 T136:V136 V137:V210">
    <cfRule type="cellIs" dxfId="1328" priority="555" operator="equal">
      <formula>"TRUE"</formula>
    </cfRule>
  </conditionalFormatting>
  <conditionalFormatting sqref="S211:V229 T136:V136 V137:V210">
    <cfRule type="cellIs" dxfId="1327" priority="556" operator="equal">
      <formula>"FALSE"</formula>
    </cfRule>
  </conditionalFormatting>
  <conditionalFormatting sqref="AF131:AF132">
    <cfRule type="cellIs" dxfId="1326" priority="553" operator="equal">
      <formula>"TRUE"</formula>
    </cfRule>
  </conditionalFormatting>
  <conditionalFormatting sqref="AF131:AF132">
    <cfRule type="cellIs" dxfId="1325" priority="554" operator="equal">
      <formula>"FALSE"</formula>
    </cfRule>
  </conditionalFormatting>
  <conditionalFormatting sqref="AF155">
    <cfRule type="cellIs" dxfId="1324" priority="543" operator="equal">
      <formula>"TRUE"</formula>
    </cfRule>
  </conditionalFormatting>
  <conditionalFormatting sqref="AF155">
    <cfRule type="cellIs" dxfId="1323" priority="544" operator="equal">
      <formula>"FALSE"</formula>
    </cfRule>
  </conditionalFormatting>
  <conditionalFormatting sqref="AD147:AF147 AD153:AF153 AD151:AD152 AF151:AF152 AD149:AF149 AD148 AF148 AE150 AC152:AC154 AC148:AC150">
    <cfRule type="cellIs" dxfId="1322" priority="547" operator="equal">
      <formula>"TRUE"</formula>
    </cfRule>
  </conditionalFormatting>
  <conditionalFormatting sqref="AD147:AF147 AD153:AF153 AD151:AD152 AF151:AF152 AD149:AF149 AD148 AF148 AE150 AC152:AC154 AC148:AC150">
    <cfRule type="cellIs" dxfId="1321" priority="548" operator="equal">
      <formula>"FALSE"</formula>
    </cfRule>
  </conditionalFormatting>
  <conditionalFormatting sqref="AF154">
    <cfRule type="cellIs" dxfId="1320" priority="545" operator="equal">
      <formula>"TRUE"</formula>
    </cfRule>
  </conditionalFormatting>
  <conditionalFormatting sqref="AF154">
    <cfRule type="cellIs" dxfId="1319" priority="546" operator="equal">
      <formula>"FALSE"</formula>
    </cfRule>
  </conditionalFormatting>
  <conditionalFormatting sqref="AF133">
    <cfRule type="cellIs" dxfId="1318" priority="551" operator="equal">
      <formula>"TRUE"</formula>
    </cfRule>
  </conditionalFormatting>
  <conditionalFormatting sqref="AF133">
    <cfRule type="cellIs" dxfId="1317" priority="552" operator="equal">
      <formula>"FALSE"</formula>
    </cfRule>
  </conditionalFormatting>
  <conditionalFormatting sqref="AF134 AF136:AF146">
    <cfRule type="cellIs" dxfId="1316" priority="549" operator="equal">
      <formula>"TRUE"</formula>
    </cfRule>
  </conditionalFormatting>
  <conditionalFormatting sqref="AF134 AF136:AF146">
    <cfRule type="cellIs" dxfId="1315" priority="550" operator="equal">
      <formula>"FALSE"</formula>
    </cfRule>
  </conditionalFormatting>
  <conditionalFormatting sqref="AF156:AF157">
    <cfRule type="cellIs" dxfId="1314" priority="539" operator="equal">
      <formula>"TRUE"</formula>
    </cfRule>
  </conditionalFormatting>
  <conditionalFormatting sqref="AF156:AF157">
    <cfRule type="cellIs" dxfId="1313" priority="540" operator="equal">
      <formula>"FALSE"</formula>
    </cfRule>
  </conditionalFormatting>
  <conditionalFormatting sqref="Y157:AA158">
    <cfRule type="cellIs" dxfId="1312" priority="541" operator="equal">
      <formula>"TRUE"</formula>
    </cfRule>
  </conditionalFormatting>
  <conditionalFormatting sqref="Y157:AA158">
    <cfRule type="cellIs" dxfId="1311" priority="542" operator="equal">
      <formula>"FALSE"</formula>
    </cfRule>
  </conditionalFormatting>
  <conditionalFormatting sqref="AF69">
    <cfRule type="cellIs" dxfId="1310" priority="537" operator="equal">
      <formula>"TRUE"</formula>
    </cfRule>
  </conditionalFormatting>
  <conditionalFormatting sqref="AF69">
    <cfRule type="cellIs" dxfId="1309" priority="538" operator="equal">
      <formula>"FALSE"</formula>
    </cfRule>
  </conditionalFormatting>
  <conditionalFormatting sqref="W48">
    <cfRule type="cellIs" dxfId="1308" priority="535" operator="equal">
      <formula>"TRUE"</formula>
    </cfRule>
  </conditionalFormatting>
  <conditionalFormatting sqref="W48">
    <cfRule type="cellIs" dxfId="1307" priority="536" operator="equal">
      <formula>"FALSE"</formula>
    </cfRule>
  </conditionalFormatting>
  <conditionalFormatting sqref="X48:AA48 AF48 AC48:AD48">
    <cfRule type="cellIs" dxfId="1306" priority="533" operator="equal">
      <formula>"TRUE"</formula>
    </cfRule>
  </conditionalFormatting>
  <conditionalFormatting sqref="X48:AA48 AF48 AC48:AD48">
    <cfRule type="cellIs" dxfId="1305" priority="534" operator="equal">
      <formula>"FALSE"</formula>
    </cfRule>
  </conditionalFormatting>
  <conditionalFormatting sqref="AB92:AC107 AB67:AC84">
    <cfRule type="cellIs" dxfId="1304" priority="531" operator="equal">
      <formula>"TRUE"</formula>
    </cfRule>
  </conditionalFormatting>
  <conditionalFormatting sqref="AB92:AC107 AB67:AC84">
    <cfRule type="cellIs" dxfId="1303" priority="532" operator="equal">
      <formula>"FALSE"</formula>
    </cfRule>
  </conditionalFormatting>
  <conditionalFormatting sqref="AE154:AE157">
    <cfRule type="cellIs" dxfId="1302" priority="529" operator="equal">
      <formula>"TRUE"</formula>
    </cfRule>
  </conditionalFormatting>
  <conditionalFormatting sqref="AE154:AE157">
    <cfRule type="cellIs" dxfId="1301" priority="530" operator="equal">
      <formula>"FALSE"</formula>
    </cfRule>
  </conditionalFormatting>
  <conditionalFormatting sqref="AE151:AE152">
    <cfRule type="cellIs" dxfId="1300" priority="527" operator="equal">
      <formula>"TRUE"</formula>
    </cfRule>
  </conditionalFormatting>
  <conditionalFormatting sqref="AE151:AE152">
    <cfRule type="cellIs" dxfId="1299" priority="528" operator="equal">
      <formula>"FALSE"</formula>
    </cfRule>
  </conditionalFormatting>
  <conditionalFormatting sqref="AE148">
    <cfRule type="cellIs" dxfId="1298" priority="525" operator="equal">
      <formula>"TRUE"</formula>
    </cfRule>
  </conditionalFormatting>
  <conditionalFormatting sqref="AE148">
    <cfRule type="cellIs" dxfId="1297" priority="526" operator="equal">
      <formula>"FALSE"</formula>
    </cfRule>
  </conditionalFormatting>
  <conditionalFormatting sqref="AE6:AE22 AE66:AE83">
    <cfRule type="cellIs" dxfId="1296" priority="523" operator="equal">
      <formula>"TRUE"</formula>
    </cfRule>
  </conditionalFormatting>
  <conditionalFormatting sqref="AE6:AE22 AE66:AE83">
    <cfRule type="cellIs" dxfId="1295" priority="524" operator="equal">
      <formula>"FALSE"</formula>
    </cfRule>
  </conditionalFormatting>
  <conditionalFormatting sqref="AF150">
    <cfRule type="cellIs" dxfId="1294" priority="521" operator="equal">
      <formula>"TRUE"</formula>
    </cfRule>
  </conditionalFormatting>
  <conditionalFormatting sqref="AF150">
    <cfRule type="cellIs" dxfId="1293" priority="522" operator="equal">
      <formula>"FALSE"</formula>
    </cfRule>
  </conditionalFormatting>
  <conditionalFormatting sqref="AC151">
    <cfRule type="cellIs" dxfId="1292" priority="519" operator="equal">
      <formula>"TRUE"</formula>
    </cfRule>
  </conditionalFormatting>
  <conditionalFormatting sqref="AC151">
    <cfRule type="cellIs" dxfId="1291" priority="520" operator="equal">
      <formula>"FALSE"</formula>
    </cfRule>
  </conditionalFormatting>
  <conditionalFormatting sqref="AD150">
    <cfRule type="cellIs" dxfId="1290" priority="517" operator="equal">
      <formula>"TRUE"</formula>
    </cfRule>
  </conditionalFormatting>
  <conditionalFormatting sqref="AD150">
    <cfRule type="cellIs" dxfId="1289" priority="518" operator="equal">
      <formula>"FALSE"</formula>
    </cfRule>
  </conditionalFormatting>
  <conditionalFormatting sqref="AG64">
    <cfRule type="cellIs" dxfId="1288" priority="489" operator="equal">
      <formula>"TRUE"</formula>
    </cfRule>
  </conditionalFormatting>
  <conditionalFormatting sqref="AG64">
    <cfRule type="cellIs" dxfId="1287" priority="490" operator="equal">
      <formula>"FALSE"</formula>
    </cfRule>
  </conditionalFormatting>
  <conditionalFormatting sqref="AF23 AF25:AF26">
    <cfRule type="cellIs" dxfId="1286" priority="503" operator="equal">
      <formula>"TRUE"</formula>
    </cfRule>
  </conditionalFormatting>
  <conditionalFormatting sqref="AF23 AF25:AF26">
    <cfRule type="cellIs" dxfId="1285" priority="504" operator="equal">
      <formula>"FALSE"</formula>
    </cfRule>
  </conditionalFormatting>
  <conditionalFormatting sqref="AE23 AE25:AE26">
    <cfRule type="cellIs" dxfId="1284" priority="501" operator="equal">
      <formula>"TRUE"</formula>
    </cfRule>
  </conditionalFormatting>
  <conditionalFormatting sqref="AE23 AE25:AE26">
    <cfRule type="cellIs" dxfId="1283" priority="502" operator="equal">
      <formula>"FALSE"</formula>
    </cfRule>
  </conditionalFormatting>
  <conditionalFormatting sqref="AG23">
    <cfRule type="cellIs" dxfId="1282" priority="499" operator="equal">
      <formula>"TRUE"</formula>
    </cfRule>
  </conditionalFormatting>
  <conditionalFormatting sqref="AG23">
    <cfRule type="cellIs" dxfId="1281" priority="500" operator="equal">
      <formula>"FALSE"</formula>
    </cfRule>
  </conditionalFormatting>
  <conditionalFormatting sqref="AG25">
    <cfRule type="cellIs" dxfId="1280" priority="497" operator="equal">
      <formula>"TRUE"</formula>
    </cfRule>
  </conditionalFormatting>
  <conditionalFormatting sqref="AG25">
    <cfRule type="cellIs" dxfId="1279" priority="498" operator="equal">
      <formula>"FALSE"</formula>
    </cfRule>
  </conditionalFormatting>
  <conditionalFormatting sqref="AB66:AC66">
    <cfRule type="cellIs" dxfId="1278" priority="485" operator="equal">
      <formula>"TRUE"</formula>
    </cfRule>
  </conditionalFormatting>
  <conditionalFormatting sqref="AB66:AC66">
    <cfRule type="cellIs" dxfId="1277" priority="486" operator="equal">
      <formula>"FALSE"</formula>
    </cfRule>
  </conditionalFormatting>
  <conditionalFormatting sqref="AF24">
    <cfRule type="cellIs" dxfId="1276" priority="477" operator="equal">
      <formula>"TRUE"</formula>
    </cfRule>
  </conditionalFormatting>
  <conditionalFormatting sqref="AF24">
    <cfRule type="cellIs" dxfId="1275" priority="478" operator="equal">
      <formula>"FALSE"</formula>
    </cfRule>
  </conditionalFormatting>
  <conditionalFormatting sqref="AE24">
    <cfRule type="cellIs" dxfId="1274" priority="475" operator="equal">
      <formula>"TRUE"</formula>
    </cfRule>
  </conditionalFormatting>
  <conditionalFormatting sqref="AE24">
    <cfRule type="cellIs" dxfId="1273" priority="476" operator="equal">
      <formula>"FALSE"</formula>
    </cfRule>
  </conditionalFormatting>
  <conditionalFormatting sqref="A211">
    <cfRule type="duplicateValues" dxfId="1272" priority="557"/>
  </conditionalFormatting>
  <conditionalFormatting sqref="S161 U161">
    <cfRule type="cellIs" dxfId="1271" priority="228" operator="equal">
      <formula>"TRUE"</formula>
    </cfRule>
  </conditionalFormatting>
  <conditionalFormatting sqref="S161 U161">
    <cfRule type="cellIs" dxfId="1270" priority="229" operator="equal">
      <formula>"FALSE"</formula>
    </cfRule>
  </conditionalFormatting>
  <conditionalFormatting sqref="T161">
    <cfRule type="cellIs" dxfId="1269" priority="226" operator="equal">
      <formula>"TRUE"</formula>
    </cfRule>
  </conditionalFormatting>
  <conditionalFormatting sqref="T161">
    <cfRule type="cellIs" dxfId="1268" priority="227" operator="equal">
      <formula>"FALSE"</formula>
    </cfRule>
  </conditionalFormatting>
  <conditionalFormatting sqref="R2:R26">
    <cfRule type="cellIs" dxfId="1267" priority="208" operator="equal">
      <formula>"TRUE"</formula>
    </cfRule>
  </conditionalFormatting>
  <conditionalFormatting sqref="R2:R26">
    <cfRule type="cellIs" dxfId="1266" priority="209" operator="equal">
      <formula>"FALSE"</formula>
    </cfRule>
  </conditionalFormatting>
  <conditionalFormatting sqref="R149">
    <cfRule type="cellIs" dxfId="1265" priority="206" operator="equal">
      <formula>"TRUE"</formula>
    </cfRule>
  </conditionalFormatting>
  <conditionalFormatting sqref="R149">
    <cfRule type="cellIs" dxfId="1264" priority="207" operator="equal">
      <formula>"FALSE"</formula>
    </cfRule>
  </conditionalFormatting>
  <conditionalFormatting sqref="R150:R229">
    <cfRule type="cellIs" dxfId="1263" priority="204" operator="equal">
      <formula>"TRUE"</formula>
    </cfRule>
  </conditionalFormatting>
  <conditionalFormatting sqref="R150:R229">
    <cfRule type="cellIs" dxfId="1262" priority="205" operator="equal">
      <formula>"FALSE"</formula>
    </cfRule>
  </conditionalFormatting>
  <conditionalFormatting sqref="T139:U140">
    <cfRule type="cellIs" dxfId="1261" priority="202" operator="equal">
      <formula>"TRUE"</formula>
    </cfRule>
  </conditionalFormatting>
  <conditionalFormatting sqref="T139:U140">
    <cfRule type="cellIs" dxfId="1260" priority="203" operator="equal">
      <formula>"FALSE"</formula>
    </cfRule>
  </conditionalFormatting>
  <conditionalFormatting sqref="S139:S140">
    <cfRule type="cellIs" dxfId="1259" priority="200" operator="equal">
      <formula>"TRUE"</formula>
    </cfRule>
  </conditionalFormatting>
  <conditionalFormatting sqref="S139:S140">
    <cfRule type="cellIs" dxfId="1258" priority="201" operator="equal">
      <formula>"FALSE"</formula>
    </cfRule>
  </conditionalFormatting>
  <conditionalFormatting sqref="T158:U158">
    <cfRule type="cellIs" dxfId="1257" priority="198" operator="equal">
      <formula>"TRUE"</formula>
    </cfRule>
  </conditionalFormatting>
  <conditionalFormatting sqref="T158:U158">
    <cfRule type="cellIs" dxfId="1256" priority="199" operator="equal">
      <formula>"FALSE"</formula>
    </cfRule>
  </conditionalFormatting>
  <conditionalFormatting sqref="S158">
    <cfRule type="cellIs" dxfId="1255" priority="196" operator="equal">
      <formula>"TRUE"</formula>
    </cfRule>
  </conditionalFormatting>
  <conditionalFormatting sqref="S158">
    <cfRule type="cellIs" dxfId="1254" priority="197" operator="equal">
      <formula>"FALSE"</formula>
    </cfRule>
  </conditionalFormatting>
  <conditionalFormatting sqref="I224:I226 I200:I204 I169 I158 I147 I139 I128 I118 I94:I98">
    <cfRule type="cellIs" dxfId="1253" priority="1598" operator="equal">
      <formula>"FALSE"</formula>
    </cfRule>
  </conditionalFormatting>
  <conditionalFormatting sqref="A137:A158 A2:A52 A131:A135 A54:A129">
    <cfRule type="duplicateValues" dxfId="1252" priority="418"/>
  </conditionalFormatting>
  <conditionalFormatting sqref="J23:J24">
    <cfRule type="cellIs" dxfId="1251" priority="123" operator="equal">
      <formula>"TRUE"</formula>
    </cfRule>
  </conditionalFormatting>
  <conditionalFormatting sqref="I44:I51 I54">
    <cfRule type="cellIs" dxfId="1250" priority="124" operator="equal">
      <formula>"FALSE"</formula>
    </cfRule>
  </conditionalFormatting>
  <conditionalFormatting sqref="A136">
    <cfRule type="duplicateValues" dxfId="1249" priority="309"/>
  </conditionalFormatting>
  <conditionalFormatting sqref="J59:J68">
    <cfRule type="cellIs" dxfId="1248" priority="121" operator="equal">
      <formula>"TRUE"</formula>
    </cfRule>
  </conditionalFormatting>
  <conditionalFormatting sqref="J23:J24">
    <cfRule type="cellIs" dxfId="1247" priority="122" operator="equal">
      <formula>"FALSE"</formula>
    </cfRule>
  </conditionalFormatting>
  <conditionalFormatting sqref="L146 L148:L149">
    <cfRule type="cellIs" dxfId="1246" priority="119" operator="equal">
      <formula>"TRUE"</formula>
    </cfRule>
  </conditionalFormatting>
  <conditionalFormatting sqref="J59:J68">
    <cfRule type="cellIs" dxfId="1245" priority="120" operator="equal">
      <formula>"FALSE"</formula>
    </cfRule>
  </conditionalFormatting>
  <conditionalFormatting sqref="K146 K148:K149">
    <cfRule type="cellIs" dxfId="1244" priority="117" operator="equal">
      <formula>"TRUE"</formula>
    </cfRule>
  </conditionalFormatting>
  <conditionalFormatting sqref="L146 L148:L149">
    <cfRule type="cellIs" dxfId="1243" priority="118" operator="equal">
      <formula>"FALSE"</formula>
    </cfRule>
  </conditionalFormatting>
  <conditionalFormatting sqref="M146 M148:M149">
    <cfRule type="cellIs" dxfId="1242" priority="115" operator="equal">
      <formula>"TRUE"</formula>
    </cfRule>
  </conditionalFormatting>
  <conditionalFormatting sqref="K146 K148:K149">
    <cfRule type="cellIs" dxfId="1241" priority="116" operator="equal">
      <formula>"FALSE"</formula>
    </cfRule>
  </conditionalFormatting>
  <conditionalFormatting sqref="N146:O146 N148:O149">
    <cfRule type="cellIs" dxfId="1240" priority="113" operator="equal">
      <formula>"TRUE"</formula>
    </cfRule>
  </conditionalFormatting>
  <conditionalFormatting sqref="M146 M148:M149">
    <cfRule type="cellIs" dxfId="1239" priority="114" operator="equal">
      <formula>"FALSE"</formula>
    </cfRule>
  </conditionalFormatting>
  <conditionalFormatting sqref="P146 P148:P149">
    <cfRule type="cellIs" dxfId="1238" priority="111" operator="equal">
      <formula>"TRUE"</formula>
    </cfRule>
  </conditionalFormatting>
  <conditionalFormatting sqref="N146:O146 N148:O149">
    <cfRule type="cellIs" dxfId="1237" priority="112" operator="equal">
      <formula>"FALSE"</formula>
    </cfRule>
  </conditionalFormatting>
  <conditionalFormatting sqref="Q146 Q148:Q149">
    <cfRule type="cellIs" dxfId="1236" priority="109" operator="equal">
      <formula>"TRUE"</formula>
    </cfRule>
  </conditionalFormatting>
  <conditionalFormatting sqref="P146 P148:P149">
    <cfRule type="cellIs" dxfId="1235" priority="110" operator="equal">
      <formula>"FALSE"</formula>
    </cfRule>
  </conditionalFormatting>
  <conditionalFormatting sqref="O146 O148:O149">
    <cfRule type="cellIs" dxfId="1234" priority="107" operator="equal">
      <formula>"TRUE"</formula>
    </cfRule>
  </conditionalFormatting>
  <conditionalFormatting sqref="Q146 Q148:Q149">
    <cfRule type="cellIs" dxfId="1233" priority="108" operator="equal">
      <formula>"FALSE"</formula>
    </cfRule>
  </conditionalFormatting>
  <conditionalFormatting sqref="A130">
    <cfRule type="duplicateValues" dxfId="1232" priority="290"/>
  </conditionalFormatting>
  <conditionalFormatting sqref="S169 U169">
    <cfRule type="cellIs" dxfId="1231" priority="288" operator="equal">
      <formula>"TRUE"</formula>
    </cfRule>
  </conditionalFormatting>
  <conditionalFormatting sqref="S169 U169">
    <cfRule type="cellIs" dxfId="1230" priority="289" operator="equal">
      <formula>"FALSE"</formula>
    </cfRule>
  </conditionalFormatting>
  <conditionalFormatting sqref="S160 U160">
    <cfRule type="cellIs" dxfId="1229" priority="248" operator="equal">
      <formula>"TRUE"</formula>
    </cfRule>
  </conditionalFormatting>
  <conditionalFormatting sqref="S160 U160">
    <cfRule type="cellIs" dxfId="1228" priority="249" operator="equal">
      <formula>"FALSE"</formula>
    </cfRule>
  </conditionalFormatting>
  <conditionalFormatting sqref="J27:J33 J37:J41">
    <cfRule type="cellIs" dxfId="1227" priority="132" operator="equal">
      <formula>"FALSE"</formula>
    </cfRule>
  </conditionalFormatting>
  <conditionalFormatting sqref="I2:I5">
    <cfRule type="cellIs" dxfId="1226" priority="131" operator="equal">
      <formula>"TRUE"</formula>
    </cfRule>
  </conditionalFormatting>
  <conditionalFormatting sqref="I2:I5">
    <cfRule type="cellIs" dxfId="1225" priority="130" operator="equal">
      <formula>"FALSE"</formula>
    </cfRule>
  </conditionalFormatting>
  <conditionalFormatting sqref="J2:J5">
    <cfRule type="cellIs" dxfId="1224" priority="129" operator="equal">
      <formula>"TRUE"</formula>
    </cfRule>
  </conditionalFormatting>
  <conditionalFormatting sqref="J2:J5">
    <cfRule type="cellIs" dxfId="1223" priority="128" operator="equal">
      <formula>"FALSE"</formula>
    </cfRule>
  </conditionalFormatting>
  <conditionalFormatting sqref="I105">
    <cfRule type="cellIs" dxfId="1222" priority="127" operator="equal">
      <formula>"TRUE"</formula>
    </cfRule>
  </conditionalFormatting>
  <conditionalFormatting sqref="I105">
    <cfRule type="cellIs" dxfId="1221" priority="126" operator="equal">
      <formula>"FALSE"</formula>
    </cfRule>
  </conditionalFormatting>
  <conditionalFormatting sqref="I44:I51 I54">
    <cfRule type="cellIs" dxfId="1220" priority="125" operator="equal">
      <formula>"TRUE"</formula>
    </cfRule>
  </conditionalFormatting>
  <conditionalFormatting sqref="O146 O148:O149">
    <cfRule type="cellIs" dxfId="1219" priority="106" operator="equal">
      <formula>"FALSE"</formula>
    </cfRule>
  </conditionalFormatting>
  <conditionalFormatting sqref="G180:H180">
    <cfRule type="cellIs" dxfId="1218" priority="105" operator="equal">
      <formula>"TRUE"</formula>
    </cfRule>
  </conditionalFormatting>
  <conditionalFormatting sqref="G180:H180">
    <cfRule type="cellIs" dxfId="1217" priority="104" operator="equal">
      <formula>"FALSE"</formula>
    </cfRule>
  </conditionalFormatting>
  <conditionalFormatting sqref="I180:J180">
    <cfRule type="cellIs" dxfId="1216" priority="103" operator="equal">
      <formula>"TRUE"</formula>
    </cfRule>
  </conditionalFormatting>
  <conditionalFormatting sqref="I180:J180">
    <cfRule type="cellIs" dxfId="1215" priority="102" operator="equal">
      <formula>"FALSE"</formula>
    </cfRule>
  </conditionalFormatting>
  <conditionalFormatting sqref="L180">
    <cfRule type="cellIs" dxfId="1214" priority="101" operator="equal">
      <formula>"TRUE"</formula>
    </cfRule>
  </conditionalFormatting>
  <conditionalFormatting sqref="L180">
    <cfRule type="cellIs" dxfId="1213" priority="100" operator="equal">
      <formula>"FALSE"</formula>
    </cfRule>
  </conditionalFormatting>
  <conditionalFormatting sqref="K180">
    <cfRule type="cellIs" dxfId="1212" priority="99" operator="equal">
      <formula>"TRUE"</formula>
    </cfRule>
  </conditionalFormatting>
  <conditionalFormatting sqref="K180">
    <cfRule type="cellIs" dxfId="1211" priority="98" operator="equal">
      <formula>"FALSE"</formula>
    </cfRule>
  </conditionalFormatting>
  <conditionalFormatting sqref="M180">
    <cfRule type="cellIs" dxfId="1210" priority="97" operator="equal">
      <formula>"TRUE"</formula>
    </cfRule>
  </conditionalFormatting>
  <conditionalFormatting sqref="M180">
    <cfRule type="cellIs" dxfId="1209" priority="96" operator="equal">
      <formula>"FALSE"</formula>
    </cfRule>
  </conditionalFormatting>
  <conditionalFormatting sqref="N180:O180">
    <cfRule type="cellIs" dxfId="1208" priority="95" operator="equal">
      <formula>"TRUE"</formula>
    </cfRule>
  </conditionalFormatting>
  <conditionalFormatting sqref="N180:O180">
    <cfRule type="cellIs" dxfId="1207" priority="94" operator="equal">
      <formula>"FALSE"</formula>
    </cfRule>
  </conditionalFormatting>
  <conditionalFormatting sqref="P180">
    <cfRule type="cellIs" dxfId="1206" priority="93" operator="equal">
      <formula>"TRUE"</formula>
    </cfRule>
  </conditionalFormatting>
  <conditionalFormatting sqref="P180">
    <cfRule type="cellIs" dxfId="1205" priority="92" operator="equal">
      <formula>"FALSE"</formula>
    </cfRule>
  </conditionalFormatting>
  <conditionalFormatting sqref="Q180">
    <cfRule type="cellIs" dxfId="1204" priority="91" operator="equal">
      <formula>"TRUE"</formula>
    </cfRule>
  </conditionalFormatting>
  <conditionalFormatting sqref="Q180">
    <cfRule type="cellIs" dxfId="1203" priority="90" operator="equal">
      <formula>"FALSE"</formula>
    </cfRule>
  </conditionalFormatting>
  <conditionalFormatting sqref="O180">
    <cfRule type="cellIs" dxfId="1202" priority="89" operator="equal">
      <formula>"TRUE"</formula>
    </cfRule>
  </conditionalFormatting>
  <conditionalFormatting sqref="O180">
    <cfRule type="cellIs" dxfId="1201" priority="88" operator="equal">
      <formula>"FALSE"</formula>
    </cfRule>
  </conditionalFormatting>
  <conditionalFormatting sqref="I145:J145">
    <cfRule type="cellIs" dxfId="1200" priority="87" operator="equal">
      <formula>"TRUE"</formula>
    </cfRule>
  </conditionalFormatting>
  <conditionalFormatting sqref="I145:J145">
    <cfRule type="cellIs" dxfId="1199" priority="86" operator="equal">
      <formula>"FALSE"</formula>
    </cfRule>
  </conditionalFormatting>
  <conditionalFormatting sqref="L145">
    <cfRule type="cellIs" dxfId="1198" priority="85" operator="equal">
      <formula>"TRUE"</formula>
    </cfRule>
  </conditionalFormatting>
  <conditionalFormatting sqref="L145">
    <cfRule type="cellIs" dxfId="1197" priority="84" operator="equal">
      <formula>"FALSE"</formula>
    </cfRule>
  </conditionalFormatting>
  <conditionalFormatting sqref="K145">
    <cfRule type="cellIs" dxfId="1196" priority="83" operator="equal">
      <formula>"TRUE"</formula>
    </cfRule>
  </conditionalFormatting>
  <conditionalFormatting sqref="K145">
    <cfRule type="cellIs" dxfId="1195" priority="82" operator="equal">
      <formula>"FALSE"</formula>
    </cfRule>
  </conditionalFormatting>
  <conditionalFormatting sqref="M145">
    <cfRule type="cellIs" dxfId="1194" priority="81" operator="equal">
      <formula>"TRUE"</formula>
    </cfRule>
  </conditionalFormatting>
  <conditionalFormatting sqref="M145">
    <cfRule type="cellIs" dxfId="1193" priority="80" operator="equal">
      <formula>"FALSE"</formula>
    </cfRule>
  </conditionalFormatting>
  <conditionalFormatting sqref="N145:O145">
    <cfRule type="cellIs" dxfId="1192" priority="79" operator="equal">
      <formula>"TRUE"</formula>
    </cfRule>
  </conditionalFormatting>
  <conditionalFormatting sqref="N145:O145">
    <cfRule type="cellIs" dxfId="1191" priority="78" operator="equal">
      <formula>"FALSE"</formula>
    </cfRule>
  </conditionalFormatting>
  <conditionalFormatting sqref="P145">
    <cfRule type="cellIs" dxfId="1190" priority="77" operator="equal">
      <formula>"TRUE"</formula>
    </cfRule>
  </conditionalFormatting>
  <conditionalFormatting sqref="P145">
    <cfRule type="cellIs" dxfId="1189" priority="76" operator="equal">
      <formula>"FALSE"</formula>
    </cfRule>
  </conditionalFormatting>
  <conditionalFormatting sqref="O145">
    <cfRule type="cellIs" dxfId="1188" priority="75" operator="equal">
      <formula>"TRUE"</formula>
    </cfRule>
  </conditionalFormatting>
  <conditionalFormatting sqref="O145">
    <cfRule type="cellIs" dxfId="1187" priority="74" operator="equal">
      <formula>"FALSE"</formula>
    </cfRule>
  </conditionalFormatting>
  <conditionalFormatting sqref="M145">
    <cfRule type="cellIs" dxfId="1186" priority="73" operator="equal">
      <formula>"TRUE"</formula>
    </cfRule>
  </conditionalFormatting>
  <conditionalFormatting sqref="M145">
    <cfRule type="cellIs" dxfId="1185" priority="72" operator="equal">
      <formula>"FALSE"</formula>
    </cfRule>
  </conditionalFormatting>
  <conditionalFormatting sqref="G150:J150">
    <cfRule type="cellIs" dxfId="1184" priority="71" operator="equal">
      <formula>"TRUE"</formula>
    </cfRule>
  </conditionalFormatting>
  <conditionalFormatting sqref="G150:J150">
    <cfRule type="cellIs" dxfId="1183" priority="70" operator="equal">
      <formula>"FALSE"</formula>
    </cfRule>
  </conditionalFormatting>
  <conditionalFormatting sqref="L150">
    <cfRule type="cellIs" dxfId="1182" priority="69" operator="equal">
      <formula>"TRUE"</formula>
    </cfRule>
  </conditionalFormatting>
  <conditionalFormatting sqref="L150">
    <cfRule type="cellIs" dxfId="1181" priority="68" operator="equal">
      <formula>"FALSE"</formula>
    </cfRule>
  </conditionalFormatting>
  <conditionalFormatting sqref="K150">
    <cfRule type="cellIs" dxfId="1180" priority="67" operator="equal">
      <formula>"TRUE"</formula>
    </cfRule>
  </conditionalFormatting>
  <conditionalFormatting sqref="K150">
    <cfRule type="cellIs" dxfId="1179" priority="66" operator="equal">
      <formula>"FALSE"</formula>
    </cfRule>
  </conditionalFormatting>
  <conditionalFormatting sqref="M150">
    <cfRule type="cellIs" dxfId="1178" priority="65" operator="equal">
      <formula>"TRUE"</formula>
    </cfRule>
  </conditionalFormatting>
  <conditionalFormatting sqref="M150">
    <cfRule type="cellIs" dxfId="1177" priority="64" operator="equal">
      <formula>"FALSE"</formula>
    </cfRule>
  </conditionalFormatting>
  <conditionalFormatting sqref="N150:O150">
    <cfRule type="cellIs" dxfId="1176" priority="63" operator="equal">
      <formula>"TRUE"</formula>
    </cfRule>
  </conditionalFormatting>
  <conditionalFormatting sqref="N150:O150">
    <cfRule type="cellIs" dxfId="1175" priority="62" operator="equal">
      <formula>"FALSE"</formula>
    </cfRule>
  </conditionalFormatting>
  <conditionalFormatting sqref="P150">
    <cfRule type="cellIs" dxfId="1174" priority="61" operator="equal">
      <formula>"TRUE"</formula>
    </cfRule>
  </conditionalFormatting>
  <conditionalFormatting sqref="P150">
    <cfRule type="cellIs" dxfId="1173" priority="60" operator="equal">
      <formula>"FALSE"</formula>
    </cfRule>
  </conditionalFormatting>
  <conditionalFormatting sqref="Q150">
    <cfRule type="cellIs" dxfId="1172" priority="59" operator="equal">
      <formula>"TRUE"</formula>
    </cfRule>
  </conditionalFormatting>
  <conditionalFormatting sqref="Q150">
    <cfRule type="cellIs" dxfId="1171" priority="58" operator="equal">
      <formula>"FALSE"</formula>
    </cfRule>
  </conditionalFormatting>
  <conditionalFormatting sqref="O150">
    <cfRule type="cellIs" dxfId="1170" priority="57" operator="equal">
      <formula>"TRUE"</formula>
    </cfRule>
  </conditionalFormatting>
  <conditionalFormatting sqref="O150">
    <cfRule type="cellIs" dxfId="1169" priority="56" operator="equal">
      <formula>"FALSE"</formula>
    </cfRule>
  </conditionalFormatting>
  <conditionalFormatting sqref="G145">
    <cfRule type="cellIs" dxfId="1168" priority="55" operator="equal">
      <formula>"TRUE"</formula>
    </cfRule>
  </conditionalFormatting>
  <conditionalFormatting sqref="G145">
    <cfRule type="cellIs" dxfId="1167" priority="54" operator="equal">
      <formula>"FALSE"</formula>
    </cfRule>
  </conditionalFormatting>
  <conditionalFormatting sqref="F145:G145">
    <cfRule type="cellIs" dxfId="1166" priority="53" operator="equal">
      <formula>"TRUE"</formula>
    </cfRule>
  </conditionalFormatting>
  <conditionalFormatting sqref="F145:G145">
    <cfRule type="cellIs" dxfId="1165" priority="52" operator="equal">
      <formula>"FALSE"</formula>
    </cfRule>
  </conditionalFormatting>
  <conditionalFormatting sqref="Q145">
    <cfRule type="cellIs" dxfId="1164" priority="51" operator="equal">
      <formula>"TRUE"</formula>
    </cfRule>
  </conditionalFormatting>
  <conditionalFormatting sqref="Q145">
    <cfRule type="cellIs" dxfId="1163" priority="50" operator="equal">
      <formula>"FALSE"</formula>
    </cfRule>
  </conditionalFormatting>
  <conditionalFormatting sqref="F79:G79">
    <cfRule type="cellIs" dxfId="1162" priority="49" operator="equal">
      <formula>"TRUE"</formula>
    </cfRule>
  </conditionalFormatting>
  <conditionalFormatting sqref="F79:G79">
    <cfRule type="cellIs" dxfId="1161" priority="48" operator="equal">
      <formula>"FALSE"</formula>
    </cfRule>
  </conditionalFormatting>
  <conditionalFormatting sqref="I40">
    <cfRule type="cellIs" dxfId="1160" priority="47" operator="equal">
      <formula>"TRUE"</formula>
    </cfRule>
  </conditionalFormatting>
  <conditionalFormatting sqref="I40">
    <cfRule type="cellIs" dxfId="1159" priority="46" operator="equal">
      <formula>"FALSE"</formula>
    </cfRule>
  </conditionalFormatting>
  <conditionalFormatting sqref="I41">
    <cfRule type="cellIs" dxfId="1158" priority="45" operator="equal">
      <formula>"TRUE"</formula>
    </cfRule>
  </conditionalFormatting>
  <conditionalFormatting sqref="I41">
    <cfRule type="cellIs" dxfId="1157" priority="44" operator="equal">
      <formula>"FALSE"</formula>
    </cfRule>
  </conditionalFormatting>
  <conditionalFormatting sqref="F34:H34">
    <cfRule type="cellIs" dxfId="1156" priority="43" operator="equal">
      <formula>"TRUE"</formula>
    </cfRule>
  </conditionalFormatting>
  <conditionalFormatting sqref="F34:H34">
    <cfRule type="cellIs" dxfId="1155" priority="42" operator="equal">
      <formula>"FALSE"</formula>
    </cfRule>
  </conditionalFormatting>
  <conditionalFormatting sqref="I34">
    <cfRule type="cellIs" dxfId="1154" priority="41" operator="equal">
      <formula>"TRUE"</formula>
    </cfRule>
  </conditionalFormatting>
  <conditionalFormatting sqref="I34">
    <cfRule type="cellIs" dxfId="1153" priority="40" operator="equal">
      <formula>"FALSE"</formula>
    </cfRule>
  </conditionalFormatting>
  <conditionalFormatting sqref="J34">
    <cfRule type="cellIs" dxfId="1152" priority="39" operator="equal">
      <formula>"TRUE"</formula>
    </cfRule>
  </conditionalFormatting>
  <conditionalFormatting sqref="J34">
    <cfRule type="cellIs" dxfId="1151" priority="38" operator="equal">
      <formula>"FALSE"</formula>
    </cfRule>
  </conditionalFormatting>
  <conditionalFormatting sqref="F35:H36">
    <cfRule type="cellIs" dxfId="1150" priority="37" operator="equal">
      <formula>"TRUE"</formula>
    </cfRule>
  </conditionalFormatting>
  <conditionalFormatting sqref="F35:H36">
    <cfRule type="cellIs" dxfId="1149" priority="36" operator="equal">
      <formula>"FALSE"</formula>
    </cfRule>
  </conditionalFormatting>
  <conditionalFormatting sqref="I35:I36">
    <cfRule type="cellIs" dxfId="1148" priority="35" operator="equal">
      <formula>"TRUE"</formula>
    </cfRule>
  </conditionalFormatting>
  <conditionalFormatting sqref="I35:I36">
    <cfRule type="cellIs" dxfId="1147" priority="34" operator="equal">
      <formula>"FALSE"</formula>
    </cfRule>
  </conditionalFormatting>
  <conditionalFormatting sqref="J35:J36">
    <cfRule type="cellIs" dxfId="1146" priority="33" operator="equal">
      <formula>"TRUE"</formula>
    </cfRule>
  </conditionalFormatting>
  <conditionalFormatting sqref="J35:J36">
    <cfRule type="cellIs" dxfId="1145" priority="32" operator="equal">
      <formula>"FALSE"</formula>
    </cfRule>
  </conditionalFormatting>
  <conditionalFormatting sqref="N224:N226 N200:N204 N169 N158 N147 N139 N128 N118 N94:N98 N42">
    <cfRule type="cellIs" dxfId="1144" priority="31" operator="equal">
      <formula>"TRUE"</formula>
    </cfRule>
  </conditionalFormatting>
  <conditionalFormatting sqref="N224:N226 N200:N204 N169 N158 N147 N139 N128 N118 N94:N98 N42">
    <cfRule type="cellIs" dxfId="1143" priority="26" operator="equal">
      <formula>"FALSE"</formula>
    </cfRule>
  </conditionalFormatting>
  <conditionalFormatting sqref="F150">
    <cfRule type="cellIs" dxfId="1142" priority="25" operator="equal">
      <formula>"TRUE"</formula>
    </cfRule>
  </conditionalFormatting>
  <conditionalFormatting sqref="F150">
    <cfRule type="cellIs" dxfId="1141" priority="24" operator="equal">
      <formula>"FALSE"</formula>
    </cfRule>
  </conditionalFormatting>
  <conditionalFormatting sqref="F42:H42">
    <cfRule type="cellIs" dxfId="1140" priority="23" operator="equal">
      <formula>"TRUE"</formula>
    </cfRule>
  </conditionalFormatting>
  <conditionalFormatting sqref="F42:H42">
    <cfRule type="cellIs" dxfId="1139" priority="22" operator="equal">
      <formula>"FALSE"</formula>
    </cfRule>
  </conditionalFormatting>
  <conditionalFormatting sqref="I42">
    <cfRule type="cellIs" dxfId="1138" priority="21" operator="equal">
      <formula>"TRUE"</formula>
    </cfRule>
  </conditionalFormatting>
  <conditionalFormatting sqref="I42">
    <cfRule type="cellIs" dxfId="1137" priority="20" operator="equal">
      <formula>"FALSE"</formula>
    </cfRule>
  </conditionalFormatting>
  <conditionalFormatting sqref="F224:H226 F200:H204 F169:H169 F158:H158 F147:H147 F139:H139 F128:H128 F118:H118 F94:H98">
    <cfRule type="cellIs" dxfId="1136" priority="19" operator="equal">
      <formula>"TRUE"</formula>
    </cfRule>
  </conditionalFormatting>
  <conditionalFormatting sqref="I224:I226 I200:I204 I169 I158 I147 I139 I128 I118 I94:I98">
    <cfRule type="cellIs" dxfId="1135" priority="17" operator="equal">
      <formula>"TRUE"</formula>
    </cfRule>
  </conditionalFormatting>
  <conditionalFormatting sqref="F52:H52 J52:Q52">
    <cfRule type="cellIs" dxfId="1134" priority="1599" operator="equal">
      <formula>"TRUE"</formula>
    </cfRule>
  </conditionalFormatting>
  <conditionalFormatting sqref="I52">
    <cfRule type="cellIs" dxfId="1133" priority="1600" operator="equal">
      <formula>"TRUE"</formula>
    </cfRule>
  </conditionalFormatting>
  <conditionalFormatting sqref="F53:H53 J53:AC53">
    <cfRule type="cellIs" dxfId="1132" priority="9" operator="equal">
      <formula>"TRUE"</formula>
    </cfRule>
  </conditionalFormatting>
  <conditionalFormatting sqref="F53:H53 J53:AC53">
    <cfRule type="cellIs" dxfId="1131" priority="10" operator="equal">
      <formula>"FALSE"</formula>
    </cfRule>
  </conditionalFormatting>
  <conditionalFormatting sqref="Y53:Z53">
    <cfRule type="cellIs" dxfId="1130" priority="7" operator="equal">
      <formula>"TRUE"</formula>
    </cfRule>
  </conditionalFormatting>
  <conditionalFormatting sqref="Y53:Z53">
    <cfRule type="cellIs" dxfId="1129" priority="8" operator="equal">
      <formula>"FALSE"</formula>
    </cfRule>
  </conditionalFormatting>
  <conditionalFormatting sqref="W53">
    <cfRule type="cellIs" dxfId="1128" priority="5" operator="equal">
      <formula>"TRUE"</formula>
    </cfRule>
  </conditionalFormatting>
  <conditionalFormatting sqref="W53">
    <cfRule type="cellIs" dxfId="1127" priority="6" operator="equal">
      <formula>"FALSE"</formula>
    </cfRule>
  </conditionalFormatting>
  <conditionalFormatting sqref="AC53">
    <cfRule type="cellIs" dxfId="1126" priority="3" operator="equal">
      <formula>"TRUE"</formula>
    </cfRule>
  </conditionalFormatting>
  <conditionalFormatting sqref="AC53">
    <cfRule type="cellIs" dxfId="1125" priority="4" operator="equal">
      <formula>"FALSE"</formula>
    </cfRule>
  </conditionalFormatting>
  <conditionalFormatting sqref="A53">
    <cfRule type="duplicateValues" dxfId="1124" priority="11"/>
  </conditionalFormatting>
  <conditionalFormatting sqref="I53">
    <cfRule type="cellIs" dxfId="1123" priority="1" operator="equal">
      <formula>"TRUE"</formula>
    </cfRule>
  </conditionalFormatting>
  <conditionalFormatting sqref="I53">
    <cfRule type="cellIs" dxfId="1122" priority="2" operator="equal">
      <formula>"FALSE"</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529CF-C239-409C-A172-4CE817CEE1C7}">
  <sheetPr>
    <outlinePr summaryBelow="0" summaryRight="0"/>
  </sheetPr>
  <dimension ref="A1:AZ911"/>
  <sheetViews>
    <sheetView zoomScale="90" zoomScaleNormal="90" workbookViewId="0">
      <pane xSplit="1" ySplit="1" topLeftCell="L2"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321</v>
      </c>
      <c r="G11" s="249" t="s">
        <v>30</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30</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30</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25</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25</v>
      </c>
      <c r="G43" s="249" t="s">
        <v>30</v>
      </c>
      <c r="H43" s="251" t="s">
        <v>30</v>
      </c>
      <c r="I43" s="253" t="s">
        <v>25</v>
      </c>
      <c r="J43" s="251" t="s">
        <v>30</v>
      </c>
      <c r="K43" s="251" t="s">
        <v>30</v>
      </c>
      <c r="L43" s="251" t="s">
        <v>30</v>
      </c>
      <c r="M43" s="251" t="s">
        <v>30</v>
      </c>
      <c r="N43" s="251" t="s">
        <v>25</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30</v>
      </c>
      <c r="J44" s="251" t="s">
        <v>30</v>
      </c>
      <c r="K44" s="251" t="s">
        <v>30</v>
      </c>
      <c r="L44" s="251" t="s">
        <v>30</v>
      </c>
      <c r="M44" s="251" t="s">
        <v>30</v>
      </c>
      <c r="N44" s="251" t="s">
        <v>25</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25</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25</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25</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30</v>
      </c>
      <c r="J49" s="251" t="s">
        <v>30</v>
      </c>
      <c r="K49" s="251" t="s">
        <v>30</v>
      </c>
      <c r="L49" s="251" t="s">
        <v>30</v>
      </c>
      <c r="M49" s="251" t="s">
        <v>30</v>
      </c>
      <c r="N49" s="251" t="s">
        <v>25</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30</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41</v>
      </c>
      <c r="Z55" s="139" t="s">
        <v>30</v>
      </c>
      <c r="AA55" s="139" t="s">
        <v>30</v>
      </c>
      <c r="AB55" s="139" t="s">
        <v>30</v>
      </c>
      <c r="AC55" s="139" t="s">
        <v>30</v>
      </c>
      <c r="AD55" s="139" t="s">
        <v>30</v>
      </c>
      <c r="AE55" s="139" t="s">
        <v>30</v>
      </c>
      <c r="AF55" s="139" t="s">
        <v>25</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30</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30</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41</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30</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30</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30</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30</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30</v>
      </c>
      <c r="K63" s="251" t="s">
        <v>30</v>
      </c>
      <c r="L63" s="251" t="s">
        <v>30</v>
      </c>
      <c r="M63" s="251" t="s">
        <v>30</v>
      </c>
      <c r="N63" s="251" t="s">
        <v>25</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30</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41</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30</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30</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30</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30</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30</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30</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25</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321</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30</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30</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41</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30</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30</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30</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569</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41</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30</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559</v>
      </c>
      <c r="G80" s="242" t="s">
        <v>30</v>
      </c>
      <c r="H80" s="251" t="s">
        <v>25</v>
      </c>
      <c r="I80" s="251" t="s">
        <v>30</v>
      </c>
      <c r="J80" s="251" t="s">
        <v>30</v>
      </c>
      <c r="K80" s="251" t="s">
        <v>30</v>
      </c>
      <c r="L80" s="251" t="s">
        <v>30</v>
      </c>
      <c r="M80" s="251" t="s">
        <v>30</v>
      </c>
      <c r="N80" s="251" t="s">
        <v>30</v>
      </c>
      <c r="O80" s="251" t="s">
        <v>30</v>
      </c>
      <c r="P80" s="251" t="s">
        <v>30</v>
      </c>
      <c r="Q80" s="252" t="s">
        <v>30</v>
      </c>
      <c r="R80" s="242" t="s">
        <v>30</v>
      </c>
      <c r="S80" s="140" t="s">
        <v>30</v>
      </c>
      <c r="T80" s="139" t="s">
        <v>30</v>
      </c>
      <c r="U80" s="160" t="s">
        <v>30</v>
      </c>
      <c r="V80" s="138" t="s">
        <v>25</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30</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30</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569</v>
      </c>
      <c r="I83" s="251" t="s">
        <v>30</v>
      </c>
      <c r="J83" s="251" t="s">
        <v>30</v>
      </c>
      <c r="K83" s="251" t="s">
        <v>30</v>
      </c>
      <c r="L83" s="251" t="s">
        <v>30</v>
      </c>
      <c r="M83" s="251" t="s">
        <v>30</v>
      </c>
      <c r="N83" s="251" t="s">
        <v>30</v>
      </c>
      <c r="O83" s="251" t="s">
        <v>585</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569</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30</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569</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30</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569</v>
      </c>
      <c r="I87" s="251" t="s">
        <v>30</v>
      </c>
      <c r="J87" s="251" t="s">
        <v>30</v>
      </c>
      <c r="K87" s="251" t="s">
        <v>30</v>
      </c>
      <c r="L87" s="251" t="s">
        <v>30</v>
      </c>
      <c r="M87" s="251" t="s">
        <v>30</v>
      </c>
      <c r="N87" s="251" t="s">
        <v>30</v>
      </c>
      <c r="O87" s="251" t="s">
        <v>30</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25</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25</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41</v>
      </c>
      <c r="I90" s="251" t="s">
        <v>30</v>
      </c>
      <c r="J90" s="251" t="s">
        <v>30</v>
      </c>
      <c r="K90" s="251" t="s">
        <v>25</v>
      </c>
      <c r="L90" s="251" t="s">
        <v>30</v>
      </c>
      <c r="M90" s="251" t="s">
        <v>25</v>
      </c>
      <c r="N90" s="251" t="s">
        <v>30</v>
      </c>
      <c r="O90" s="251" t="s">
        <v>30</v>
      </c>
      <c r="P90" s="251" t="s">
        <v>30</v>
      </c>
      <c r="Q90" s="252" t="s">
        <v>30</v>
      </c>
      <c r="R90" s="242" t="s">
        <v>30</v>
      </c>
      <c r="S90" s="140" t="s">
        <v>30</v>
      </c>
      <c r="T90" s="139" t="s">
        <v>30</v>
      </c>
      <c r="U90" s="160" t="s">
        <v>30</v>
      </c>
      <c r="V90" s="138" t="s">
        <v>30</v>
      </c>
      <c r="W90" s="139" t="s">
        <v>30</v>
      </c>
      <c r="X90" s="139" t="s">
        <v>25</v>
      </c>
      <c r="Y90" s="139" t="s">
        <v>30</v>
      </c>
      <c r="Z90" s="139" t="s">
        <v>30</v>
      </c>
      <c r="AA90" s="139" t="s">
        <v>25</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41</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30</v>
      </c>
      <c r="L99" s="251" t="s">
        <v>30</v>
      </c>
      <c r="M99" s="251" t="s">
        <v>30</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30</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25</v>
      </c>
      <c r="Y100" s="139" t="s">
        <v>30</v>
      </c>
      <c r="Z100" s="139" t="s">
        <v>30</v>
      </c>
      <c r="AA100" s="139" t="s">
        <v>25</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30</v>
      </c>
      <c r="L101" s="251" t="s">
        <v>30</v>
      </c>
      <c r="M101" s="251" t="s">
        <v>30</v>
      </c>
      <c r="N101" s="251" t="s">
        <v>30</v>
      </c>
      <c r="O101" s="251" t="s">
        <v>30</v>
      </c>
      <c r="P101" s="251" t="s">
        <v>30</v>
      </c>
      <c r="Q101" s="252" t="s">
        <v>30</v>
      </c>
      <c r="R101" s="242" t="s">
        <v>30</v>
      </c>
      <c r="S101" s="140" t="s">
        <v>30</v>
      </c>
      <c r="T101" s="139" t="s">
        <v>30</v>
      </c>
      <c r="U101" s="160" t="s">
        <v>30</v>
      </c>
      <c r="V101" s="138" t="s">
        <v>30</v>
      </c>
      <c r="W101" s="139" t="s">
        <v>30</v>
      </c>
      <c r="X101" s="139" t="s">
        <v>30</v>
      </c>
      <c r="Y101" s="139" t="s">
        <v>30</v>
      </c>
      <c r="Z101" s="139" t="s">
        <v>30</v>
      </c>
      <c r="AA101" s="139" t="s">
        <v>30</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30</v>
      </c>
      <c r="L102" s="251" t="s">
        <v>30</v>
      </c>
      <c r="M102" s="251" t="s">
        <v>30</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30</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30</v>
      </c>
      <c r="I103" s="251" t="s">
        <v>30</v>
      </c>
      <c r="J103" s="251" t="s">
        <v>30</v>
      </c>
      <c r="K103" s="251" t="s">
        <v>25</v>
      </c>
      <c r="L103" s="251" t="s">
        <v>30</v>
      </c>
      <c r="M103" s="251" t="s">
        <v>30</v>
      </c>
      <c r="N103" s="251" t="s">
        <v>25</v>
      </c>
      <c r="O103" s="251" t="s">
        <v>30</v>
      </c>
      <c r="P103" s="251" t="s">
        <v>30</v>
      </c>
      <c r="Q103" s="252" t="s">
        <v>30</v>
      </c>
      <c r="R103" s="242" t="s">
        <v>30</v>
      </c>
      <c r="S103" s="140" t="s">
        <v>30</v>
      </c>
      <c r="T103" s="139" t="s">
        <v>30</v>
      </c>
      <c r="U103" s="160" t="s">
        <v>30</v>
      </c>
      <c r="V103" s="138" t="s">
        <v>30</v>
      </c>
      <c r="W103" s="139" t="s">
        <v>30</v>
      </c>
      <c r="X103" s="139" t="s">
        <v>41</v>
      </c>
      <c r="Y103" s="139" t="s">
        <v>30</v>
      </c>
      <c r="Z103" s="139" t="s">
        <v>30</v>
      </c>
      <c r="AA103" s="139" t="s">
        <v>30</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30</v>
      </c>
      <c r="L104" s="251" t="s">
        <v>30</v>
      </c>
      <c r="M104" s="251" t="s">
        <v>30</v>
      </c>
      <c r="N104" s="251" t="s">
        <v>30</v>
      </c>
      <c r="O104" s="251" t="s">
        <v>30</v>
      </c>
      <c r="P104" s="251" t="s">
        <v>30</v>
      </c>
      <c r="Q104" s="252" t="s">
        <v>30</v>
      </c>
      <c r="R104" s="242" t="s">
        <v>30</v>
      </c>
      <c r="S104" s="140" t="s">
        <v>30</v>
      </c>
      <c r="T104" s="139" t="s">
        <v>30</v>
      </c>
      <c r="U104" s="160" t="s">
        <v>30</v>
      </c>
      <c r="V104" s="138" t="s">
        <v>30</v>
      </c>
      <c r="W104" s="139" t="s">
        <v>30</v>
      </c>
      <c r="X104" s="139" t="s">
        <v>30</v>
      </c>
      <c r="Y104" s="139" t="s">
        <v>30</v>
      </c>
      <c r="Z104" s="139" t="s">
        <v>30</v>
      </c>
      <c r="AA104" s="139" t="s">
        <v>30</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30</v>
      </c>
      <c r="I105" s="251" t="s">
        <v>30</v>
      </c>
      <c r="J105" s="251" t="s">
        <v>30</v>
      </c>
      <c r="K105" s="251" t="s">
        <v>30</v>
      </c>
      <c r="L105" s="251" t="s">
        <v>30</v>
      </c>
      <c r="M105" s="251" t="s">
        <v>30</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30</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41</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30</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30</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41</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41</v>
      </c>
      <c r="I110" s="251" t="s">
        <v>30</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41</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30</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30</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41</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30</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30</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30</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25</v>
      </c>
      <c r="O115" s="251" t="s">
        <v>30</v>
      </c>
      <c r="P115" s="251" t="s">
        <v>30</v>
      </c>
      <c r="Q115" s="252" t="s">
        <v>30</v>
      </c>
      <c r="R115" s="242" t="s">
        <v>30</v>
      </c>
      <c r="S115" s="140" t="s">
        <v>30</v>
      </c>
      <c r="T115" s="139" t="s">
        <v>30</v>
      </c>
      <c r="U115" s="160" t="s">
        <v>30</v>
      </c>
      <c r="V115" s="138" t="s">
        <v>30</v>
      </c>
      <c r="W115" s="139" t="s">
        <v>30</v>
      </c>
      <c r="X115" s="139" t="s">
        <v>41</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30</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41</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25</v>
      </c>
      <c r="P119" s="251" t="s">
        <v>30</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30</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25</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30</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30</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30</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30</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25</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25</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30</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30</v>
      </c>
      <c r="P137" s="251" t="s">
        <v>25</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30</v>
      </c>
      <c r="P138" s="251" t="s">
        <v>30</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30</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30</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30</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30</v>
      </c>
      <c r="P141" s="251" t="s">
        <v>25</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25</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30</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30</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25</v>
      </c>
      <c r="M148" s="251" t="s">
        <v>30</v>
      </c>
      <c r="N148" s="251" t="s">
        <v>30</v>
      </c>
      <c r="O148" s="251" t="s">
        <v>30</v>
      </c>
      <c r="P148" s="251" t="s">
        <v>30</v>
      </c>
      <c r="Q148" s="251" t="s">
        <v>30</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25</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25</v>
      </c>
      <c r="M151" s="251" t="s">
        <v>30</v>
      </c>
      <c r="N151" s="251" t="s">
        <v>30</v>
      </c>
      <c r="O151" s="251" t="s">
        <v>30</v>
      </c>
      <c r="P151" s="251" t="s">
        <v>30</v>
      </c>
      <c r="Q151" s="252" t="s">
        <v>30</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25</v>
      </c>
      <c r="M152" s="251" t="s">
        <v>30</v>
      </c>
      <c r="N152" s="251" t="s">
        <v>30</v>
      </c>
      <c r="O152" s="251" t="s">
        <v>30</v>
      </c>
      <c r="P152" s="251" t="s">
        <v>30</v>
      </c>
      <c r="Q152" s="252" t="s">
        <v>30</v>
      </c>
      <c r="R152" s="242" t="s">
        <v>30</v>
      </c>
      <c r="S152" s="140" t="s">
        <v>30</v>
      </c>
      <c r="T152" s="139" t="s">
        <v>30</v>
      </c>
      <c r="U152" s="160" t="s">
        <v>30</v>
      </c>
      <c r="V152" s="138" t="s">
        <v>30</v>
      </c>
      <c r="W152" s="139" t="s">
        <v>30</v>
      </c>
      <c r="X152" s="139" t="s">
        <v>30</v>
      </c>
      <c r="Y152" s="139" t="s">
        <v>30</v>
      </c>
      <c r="Z152" s="139" t="s">
        <v>30</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25</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25</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559</v>
      </c>
      <c r="G159" s="249" t="s">
        <v>30</v>
      </c>
      <c r="H159" s="251" t="s">
        <v>30</v>
      </c>
      <c r="I159" s="251" t="s">
        <v>30</v>
      </c>
      <c r="J159" s="242" t="s">
        <v>30</v>
      </c>
      <c r="K159" s="249" t="s">
        <v>30</v>
      </c>
      <c r="L159" s="251" t="s">
        <v>25</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25</v>
      </c>
      <c r="M161" s="251" t="s">
        <v>30</v>
      </c>
      <c r="N161" s="251" t="s">
        <v>30</v>
      </c>
      <c r="O161" s="251" t="s">
        <v>30</v>
      </c>
      <c r="P161" s="251" t="s">
        <v>30</v>
      </c>
      <c r="Q161" s="252" t="s">
        <v>25</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30</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30</v>
      </c>
      <c r="R162" s="242" t="s">
        <v>30</v>
      </c>
      <c r="S162" s="140" t="s">
        <v>30</v>
      </c>
      <c r="T162" s="106" t="s">
        <v>30</v>
      </c>
      <c r="U162" s="160" t="s">
        <v>30</v>
      </c>
      <c r="V162" s="138" t="s">
        <v>30</v>
      </c>
      <c r="W162" s="139" t="s">
        <v>30</v>
      </c>
      <c r="X162" s="139" t="s">
        <v>30</v>
      </c>
      <c r="Y162" s="139" t="s">
        <v>30</v>
      </c>
      <c r="Z162" s="139" t="s">
        <v>30</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25</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585</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30</v>
      </c>
      <c r="R165" s="242" t="s">
        <v>30</v>
      </c>
      <c r="S165" s="140" t="s">
        <v>30</v>
      </c>
      <c r="T165" s="139" t="s">
        <v>30</v>
      </c>
      <c r="U165" s="160" t="s">
        <v>30</v>
      </c>
      <c r="V165" s="138" t="s">
        <v>30</v>
      </c>
      <c r="W165" s="139" t="s">
        <v>30</v>
      </c>
      <c r="X165" s="139" t="s">
        <v>30</v>
      </c>
      <c r="Y165" s="139" t="s">
        <v>30</v>
      </c>
      <c r="Z165" s="139" t="s">
        <v>30</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25</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25</v>
      </c>
      <c r="P167" s="251" t="s">
        <v>30</v>
      </c>
      <c r="Q167" s="252" t="s">
        <v>25</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30</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26"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587</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26" x14ac:dyDescent="0.25">
      <c r="A178" s="152" t="s">
        <v>348</v>
      </c>
      <c r="B178" s="152" t="s">
        <v>360</v>
      </c>
      <c r="C178" s="146"/>
      <c r="D178" s="155" t="e">
        <v>#N/A</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587</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30</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26"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587</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26"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587</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26"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587</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 x14ac:dyDescent="0.25">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conditionalFormatting sqref="F231:AC910 AD229:AF909 R230:AC230 V54:V135 AD53:AG228 W54:AC229 S54:U129 R54:R148 V2:AG52 S25:U52 R27:R52">
    <cfRule type="cellIs" dxfId="1121" priority="370" operator="equal">
      <formula>"TRUE"</formula>
    </cfRule>
  </conditionalFormatting>
  <conditionalFormatting sqref="F231:AC910 AD229:AF909 R230:AC230 V54:V135 AD53:AG228 W54:AC229 S54:U129 R54:R148 V2:AG52 S25:U52 R27:R52">
    <cfRule type="cellIs" dxfId="1120" priority="371" operator="equal">
      <formula>"FALSE"</formula>
    </cfRule>
  </conditionalFormatting>
  <conditionalFormatting sqref="AF84">
    <cfRule type="cellIs" dxfId="1119" priority="321" operator="equal">
      <formula>"TRUE"</formula>
    </cfRule>
  </conditionalFormatting>
  <conditionalFormatting sqref="F1:I1 M1:Q1 U1:AF1">
    <cfRule type="cellIs" dxfId="1118" priority="368" operator="equal">
      <formula>"TRUE"</formula>
    </cfRule>
  </conditionalFormatting>
  <conditionalFormatting sqref="F1:I1 M1:Q1 U1:AF1">
    <cfRule type="cellIs" dxfId="1117" priority="369" operator="equal">
      <formula>"FALSE"</formula>
    </cfRule>
  </conditionalFormatting>
  <conditionalFormatting sqref="AF84">
    <cfRule type="cellIs" dxfId="1116" priority="322" operator="equal">
      <formula>"FALSE"</formula>
    </cfRule>
  </conditionalFormatting>
  <conditionalFormatting sqref="AG85:AG90">
    <cfRule type="cellIs" dxfId="1115" priority="311" operator="equal">
      <formula>"TRUE"</formula>
    </cfRule>
  </conditionalFormatting>
  <conditionalFormatting sqref="AG85:AG90">
    <cfRule type="cellIs" dxfId="1114" priority="312" operator="equal">
      <formula>"FALSE"</formula>
    </cfRule>
  </conditionalFormatting>
  <conditionalFormatting sqref="AE85:AE90">
    <cfRule type="cellIs" dxfId="1113" priority="315" operator="equal">
      <formula>"TRUE"</formula>
    </cfRule>
  </conditionalFormatting>
  <conditionalFormatting sqref="AE85:AE90">
    <cfRule type="cellIs" dxfId="1112" priority="316" operator="equal">
      <formula>"FALSE"</formula>
    </cfRule>
  </conditionalFormatting>
  <conditionalFormatting sqref="AG84">
    <cfRule type="cellIs" dxfId="1111" priority="313" operator="equal">
      <formula>"TRUE"</formula>
    </cfRule>
  </conditionalFormatting>
  <conditionalFormatting sqref="AG84">
    <cfRule type="cellIs" dxfId="1110" priority="314" operator="equal">
      <formula>"FALSE"</formula>
    </cfRule>
  </conditionalFormatting>
  <conditionalFormatting sqref="T1">
    <cfRule type="cellIs" dxfId="1109" priority="364" operator="equal">
      <formula>"TRUE"</formula>
    </cfRule>
  </conditionalFormatting>
  <conditionalFormatting sqref="AE84">
    <cfRule type="cellIs" dxfId="1108" priority="319" operator="equal">
      <formula>"TRUE"</formula>
    </cfRule>
  </conditionalFormatting>
  <conditionalFormatting sqref="AE84">
    <cfRule type="cellIs" dxfId="1107" priority="320" operator="equal">
      <formula>"FALSE"</formula>
    </cfRule>
  </conditionalFormatting>
  <conditionalFormatting sqref="AF85:AF90">
    <cfRule type="cellIs" dxfId="1106" priority="317" operator="equal">
      <formula>"TRUE"</formula>
    </cfRule>
  </conditionalFormatting>
  <conditionalFormatting sqref="AF85:AF90">
    <cfRule type="cellIs" dxfId="1105" priority="318" operator="equal">
      <formula>"FALSE"</formula>
    </cfRule>
  </conditionalFormatting>
  <conditionalFormatting sqref="AG68">
    <cfRule type="cellIs" dxfId="1104" priority="297" operator="equal">
      <formula>"TRUE"</formula>
    </cfRule>
  </conditionalFormatting>
  <conditionalFormatting sqref="AG68">
    <cfRule type="cellIs" dxfId="1103" priority="298" operator="equal">
      <formula>"FALSE"</formula>
    </cfRule>
  </conditionalFormatting>
  <conditionalFormatting sqref="AG26">
    <cfRule type="cellIs" dxfId="1102" priority="301" operator="equal">
      <formula>"TRUE"</formula>
    </cfRule>
  </conditionalFormatting>
  <conditionalFormatting sqref="AG26">
    <cfRule type="cellIs" dxfId="1101" priority="302" operator="equal">
      <formula>"FALSE"</formula>
    </cfRule>
  </conditionalFormatting>
  <conditionalFormatting sqref="AG69:AG83 AG66:AG67">
    <cfRule type="cellIs" dxfId="1100" priority="299" operator="equal">
      <formula>"TRUE"</formula>
    </cfRule>
  </conditionalFormatting>
  <conditionalFormatting sqref="AG69:AG83 AG66:AG67">
    <cfRule type="cellIs" dxfId="1099" priority="300" operator="equal">
      <formula>"FALSE"</formula>
    </cfRule>
  </conditionalFormatting>
  <conditionalFormatting sqref="AF65">
    <cfRule type="cellIs" dxfId="1098" priority="293" operator="equal">
      <formula>"TRUE"</formula>
    </cfRule>
  </conditionalFormatting>
  <conditionalFormatting sqref="AF65">
    <cfRule type="cellIs" dxfId="1097" priority="294" operator="equal">
      <formula>"FALSE"</formula>
    </cfRule>
  </conditionalFormatting>
  <conditionalFormatting sqref="AE65">
    <cfRule type="cellIs" dxfId="1096" priority="289" operator="equal">
      <formula>"TRUE"</formula>
    </cfRule>
  </conditionalFormatting>
  <conditionalFormatting sqref="AE65">
    <cfRule type="cellIs" dxfId="1095" priority="290" operator="equal">
      <formula>"FALSE"</formula>
    </cfRule>
  </conditionalFormatting>
  <conditionalFormatting sqref="AG65">
    <cfRule type="cellIs" dxfId="1094" priority="287" operator="equal">
      <formula>"TRUE"</formula>
    </cfRule>
  </conditionalFormatting>
  <conditionalFormatting sqref="AG65">
    <cfRule type="cellIs" dxfId="1093" priority="288" operator="equal">
      <formula>"FALSE"</formula>
    </cfRule>
  </conditionalFormatting>
  <conditionalFormatting sqref="T2:U23 T131:U135 T137:U138 S157:U157 S181:U181 U177 S180 U180 S183:U184 U185 T141:U156 S159:U159 S162:U168 S171:U176 S186:T187 T182:U182 S188:U210 S178:T179 S177 S184:S186">
    <cfRule type="cellIs" dxfId="1092" priority="285" operator="equal">
      <formula>"TRUE"</formula>
    </cfRule>
  </conditionalFormatting>
  <conditionalFormatting sqref="T2:U23 T131:U135 T137:U138 S157:U157 S181:U181 U177 S180 U180 S183:U184 U185 T141:U156 S159:U159 S162:U168 S171:U176 S186:T187 T182:U182 S188:U210 S178:T179 S177 S184:S186">
    <cfRule type="cellIs" dxfId="1091" priority="286" operator="equal">
      <formula>"FALSE"</formula>
    </cfRule>
  </conditionalFormatting>
  <conditionalFormatting sqref="AG24">
    <cfRule type="cellIs" dxfId="1090" priority="279" operator="equal">
      <formula>"TRUE"</formula>
    </cfRule>
  </conditionalFormatting>
  <conditionalFormatting sqref="AG24">
    <cfRule type="cellIs" dxfId="1089" priority="280" operator="equal">
      <formula>"FALSE"</formula>
    </cfRule>
  </conditionalFormatting>
  <conditionalFormatting sqref="T24:U24">
    <cfRule type="cellIs" dxfId="1088" priority="277" operator="equal">
      <formula>"TRUE"</formula>
    </cfRule>
  </conditionalFormatting>
  <conditionalFormatting sqref="T24:U24">
    <cfRule type="cellIs" dxfId="1087" priority="278" operator="equal">
      <formula>"FALSE"</formula>
    </cfRule>
  </conditionalFormatting>
  <conditionalFormatting sqref="AF135">
    <cfRule type="cellIs" dxfId="1086" priority="275" operator="equal">
      <formula>"TRUE"</formula>
    </cfRule>
  </conditionalFormatting>
  <conditionalFormatting sqref="AF135">
    <cfRule type="cellIs" dxfId="1085" priority="276" operator="equal">
      <formula>"FALSE"</formula>
    </cfRule>
  </conditionalFormatting>
  <conditionalFormatting sqref="T136:U136">
    <cfRule type="cellIs" dxfId="1084" priority="273" operator="equal">
      <formula>"TRUE"</formula>
    </cfRule>
  </conditionalFormatting>
  <conditionalFormatting sqref="T136:U136">
    <cfRule type="cellIs" dxfId="1083" priority="274" operator="equal">
      <formula>"FALSE"</formula>
    </cfRule>
  </conditionalFormatting>
  <conditionalFormatting sqref="Z136:AA136">
    <cfRule type="cellIs" dxfId="1082" priority="271" operator="equal">
      <formula>"TRUE"</formula>
    </cfRule>
  </conditionalFormatting>
  <conditionalFormatting sqref="Z136:AA136">
    <cfRule type="cellIs" dxfId="1081" priority="272" operator="equal">
      <formula>"FALSE"</formula>
    </cfRule>
  </conditionalFormatting>
  <conditionalFormatting sqref="AF135">
    <cfRule type="cellIs" dxfId="1080" priority="269" operator="equal">
      <formula>"TRUE"</formula>
    </cfRule>
  </conditionalFormatting>
  <conditionalFormatting sqref="AF135">
    <cfRule type="cellIs" dxfId="1079" priority="270" operator="equal">
      <formula>"FALSE"</formula>
    </cfRule>
  </conditionalFormatting>
  <conditionalFormatting sqref="AG135">
    <cfRule type="cellIs" dxfId="1078" priority="267" operator="equal">
      <formula>"TRUE"</formula>
    </cfRule>
  </conditionalFormatting>
  <conditionalFormatting sqref="AG135">
    <cfRule type="cellIs" dxfId="1077" priority="268" operator="equal">
      <formula>"FALSE"</formula>
    </cfRule>
  </conditionalFormatting>
  <conditionalFormatting sqref="S2:S23 S137 S131:S135">
    <cfRule type="cellIs" dxfId="1076" priority="265" operator="equal">
      <formula>"TRUE"</formula>
    </cfRule>
  </conditionalFormatting>
  <conditionalFormatting sqref="S2:S23 S137 S131:S135">
    <cfRule type="cellIs" dxfId="1075" priority="266" operator="equal">
      <formula>"FALSE"</formula>
    </cfRule>
  </conditionalFormatting>
  <conditionalFormatting sqref="S24">
    <cfRule type="cellIs" dxfId="1074" priority="263" operator="equal">
      <formula>"TRUE"</formula>
    </cfRule>
  </conditionalFormatting>
  <conditionalFormatting sqref="S24">
    <cfRule type="cellIs" dxfId="1073" priority="264" operator="equal">
      <formula>"FALSE"</formula>
    </cfRule>
  </conditionalFormatting>
  <conditionalFormatting sqref="S143">
    <cfRule type="cellIs" dxfId="1072" priority="251" operator="equal">
      <formula>"TRUE"</formula>
    </cfRule>
  </conditionalFormatting>
  <conditionalFormatting sqref="S143">
    <cfRule type="cellIs" dxfId="1071" priority="252" operator="equal">
      <formula>"FALSE"</formula>
    </cfRule>
  </conditionalFormatting>
  <conditionalFormatting sqref="S143">
    <cfRule type="cellIs" dxfId="1070" priority="249" operator="equal">
      <formula>"TRUE"</formula>
    </cfRule>
  </conditionalFormatting>
  <conditionalFormatting sqref="S143">
    <cfRule type="cellIs" dxfId="1069" priority="250" operator="equal">
      <formula>"FALSE"</formula>
    </cfRule>
  </conditionalFormatting>
  <conditionalFormatting sqref="S136">
    <cfRule type="cellIs" dxfId="1068" priority="261" operator="equal">
      <formula>"TRUE"</formula>
    </cfRule>
  </conditionalFormatting>
  <conditionalFormatting sqref="S136">
    <cfRule type="cellIs" dxfId="1067" priority="262" operator="equal">
      <formula>"FALSE"</formula>
    </cfRule>
  </conditionalFormatting>
  <conditionalFormatting sqref="S136">
    <cfRule type="cellIs" dxfId="1066" priority="259" operator="equal">
      <formula>"TRUE"</formula>
    </cfRule>
  </conditionalFormatting>
  <conditionalFormatting sqref="S136">
    <cfRule type="cellIs" dxfId="1065" priority="260" operator="equal">
      <formula>"FALSE"</formula>
    </cfRule>
  </conditionalFormatting>
  <conditionalFormatting sqref="S130">
    <cfRule type="cellIs" dxfId="1064" priority="255" operator="equal">
      <formula>"TRUE"</formula>
    </cfRule>
  </conditionalFormatting>
  <conditionalFormatting sqref="S130">
    <cfRule type="cellIs" dxfId="1063" priority="256" operator="equal">
      <formula>"FALSE"</formula>
    </cfRule>
  </conditionalFormatting>
  <conditionalFormatting sqref="T130:U130">
    <cfRule type="cellIs" dxfId="1062" priority="257" operator="equal">
      <formula>"TRUE"</formula>
    </cfRule>
  </conditionalFormatting>
  <conditionalFormatting sqref="T130:U130">
    <cfRule type="cellIs" dxfId="1061" priority="258" operator="equal">
      <formula>"FALSE"</formula>
    </cfRule>
  </conditionalFormatting>
  <conditionalFormatting sqref="S155">
    <cfRule type="cellIs" dxfId="1060" priority="239" operator="equal">
      <formula>"TRUE"</formula>
    </cfRule>
  </conditionalFormatting>
  <conditionalFormatting sqref="S155">
    <cfRule type="cellIs" dxfId="1059" priority="240" operator="equal">
      <formula>"FALSE"</formula>
    </cfRule>
  </conditionalFormatting>
  <conditionalFormatting sqref="S144 S138 S141:S142">
    <cfRule type="cellIs" dxfId="1058" priority="253" operator="equal">
      <formula>"TRUE"</formula>
    </cfRule>
  </conditionalFormatting>
  <conditionalFormatting sqref="S144 S138 S141:S142">
    <cfRule type="cellIs" dxfId="1057" priority="254" operator="equal">
      <formula>"FALSE"</formula>
    </cfRule>
  </conditionalFormatting>
  <conditionalFormatting sqref="T177">
    <cfRule type="cellIs" dxfId="1056" priority="235" operator="equal">
      <formula>"TRUE"</formula>
    </cfRule>
  </conditionalFormatting>
  <conditionalFormatting sqref="T177">
    <cfRule type="cellIs" dxfId="1055" priority="236" operator="equal">
      <formula>"FALSE"</formula>
    </cfRule>
  </conditionalFormatting>
  <conditionalFormatting sqref="T180">
    <cfRule type="cellIs" dxfId="1054" priority="233" operator="equal">
      <formula>"TRUE"</formula>
    </cfRule>
  </conditionalFormatting>
  <conditionalFormatting sqref="T180">
    <cfRule type="cellIs" dxfId="1053" priority="234" operator="equal">
      <formula>"FALSE"</formula>
    </cfRule>
  </conditionalFormatting>
  <conditionalFormatting sqref="S150 S145:S148">
    <cfRule type="cellIs" dxfId="1052" priority="247" operator="equal">
      <formula>"TRUE"</formula>
    </cfRule>
  </conditionalFormatting>
  <conditionalFormatting sqref="S150 S145:S148">
    <cfRule type="cellIs" dxfId="1051" priority="248" operator="equal">
      <formula>"FALSE"</formula>
    </cfRule>
  </conditionalFormatting>
  <conditionalFormatting sqref="S149">
    <cfRule type="cellIs" dxfId="1050" priority="245" operator="equal">
      <formula>"TRUE"</formula>
    </cfRule>
  </conditionalFormatting>
  <conditionalFormatting sqref="S149">
    <cfRule type="cellIs" dxfId="1049" priority="246" operator="equal">
      <formula>"FALSE"</formula>
    </cfRule>
  </conditionalFormatting>
  <conditionalFormatting sqref="S149">
    <cfRule type="cellIs" dxfId="1048" priority="243" operator="equal">
      <formula>"TRUE"</formula>
    </cfRule>
  </conditionalFormatting>
  <conditionalFormatting sqref="S149">
    <cfRule type="cellIs" dxfId="1047" priority="244" operator="equal">
      <formula>"FALSE"</formula>
    </cfRule>
  </conditionalFormatting>
  <conditionalFormatting sqref="S156 S151:S154">
    <cfRule type="cellIs" dxfId="1046" priority="241" operator="equal">
      <formula>"TRUE"</formula>
    </cfRule>
  </conditionalFormatting>
  <conditionalFormatting sqref="S156 S151:S154">
    <cfRule type="cellIs" dxfId="1045" priority="242" operator="equal">
      <formula>"FALSE"</formula>
    </cfRule>
  </conditionalFormatting>
  <conditionalFormatting sqref="S155">
    <cfRule type="cellIs" dxfId="1044" priority="237" operator="equal">
      <formula>"TRUE"</formula>
    </cfRule>
  </conditionalFormatting>
  <conditionalFormatting sqref="S155">
    <cfRule type="cellIs" dxfId="1043" priority="238" operator="equal">
      <formula>"FALSE"</formula>
    </cfRule>
  </conditionalFormatting>
  <conditionalFormatting sqref="S182">
    <cfRule type="cellIs" dxfId="1042" priority="231" operator="equal">
      <formula>"TRUE"</formula>
    </cfRule>
  </conditionalFormatting>
  <conditionalFormatting sqref="S182">
    <cfRule type="cellIs" dxfId="1041" priority="232" operator="equal">
      <formula>"FALSE"</formula>
    </cfRule>
  </conditionalFormatting>
  <conditionalFormatting sqref="T185">
    <cfRule type="cellIs" dxfId="1040" priority="229" operator="equal">
      <formula>"TRUE"</formula>
    </cfRule>
  </conditionalFormatting>
  <conditionalFormatting sqref="T185">
    <cfRule type="cellIs" dxfId="1039" priority="230" operator="equal">
      <formula>"FALSE"</formula>
    </cfRule>
  </conditionalFormatting>
  <conditionalFormatting sqref="U186:U187">
    <cfRule type="cellIs" dxfId="1038" priority="227" operator="equal">
      <formula>"TRUE"</formula>
    </cfRule>
  </conditionalFormatting>
  <conditionalFormatting sqref="U186:U187">
    <cfRule type="cellIs" dxfId="1037" priority="228" operator="equal">
      <formula>"FALSE"</formula>
    </cfRule>
  </conditionalFormatting>
  <conditionalFormatting sqref="U178:U179">
    <cfRule type="cellIs" dxfId="1036" priority="225" operator="equal">
      <formula>"TRUE"</formula>
    </cfRule>
  </conditionalFormatting>
  <conditionalFormatting sqref="U178:U179">
    <cfRule type="cellIs" dxfId="1035" priority="226" operator="equal">
      <formula>"FALSE"</formula>
    </cfRule>
  </conditionalFormatting>
  <conditionalFormatting sqref="R1:S1">
    <cfRule type="cellIs" dxfId="1034" priority="366" operator="equal">
      <formula>"TRUE"</formula>
    </cfRule>
  </conditionalFormatting>
  <conditionalFormatting sqref="R1:S1">
    <cfRule type="cellIs" dxfId="1033" priority="367" operator="equal">
      <formula>"FALSE"</formula>
    </cfRule>
  </conditionalFormatting>
  <conditionalFormatting sqref="T1">
    <cfRule type="cellIs" dxfId="1032" priority="365" operator="equal">
      <formula>"FALSE"</formula>
    </cfRule>
  </conditionalFormatting>
  <conditionalFormatting sqref="T169">
    <cfRule type="cellIs" dxfId="1031" priority="218" operator="equal">
      <formula>"TRUE"</formula>
    </cfRule>
  </conditionalFormatting>
  <conditionalFormatting sqref="T169">
    <cfRule type="cellIs" dxfId="1030" priority="219" operator="equal">
      <formula>"FALSE"</formula>
    </cfRule>
  </conditionalFormatting>
  <conditionalFormatting sqref="S170 U170">
    <cfRule type="cellIs" dxfId="1029" priority="216" operator="equal">
      <formula>"TRUE"</formula>
    </cfRule>
  </conditionalFormatting>
  <conditionalFormatting sqref="S170 U170">
    <cfRule type="cellIs" dxfId="1028" priority="217" operator="equal">
      <formula>"FALSE"</formula>
    </cfRule>
  </conditionalFormatting>
  <conditionalFormatting sqref="T170">
    <cfRule type="cellIs" dxfId="1027" priority="214" operator="equal">
      <formula>"TRUE"</formula>
    </cfRule>
  </conditionalFormatting>
  <conditionalFormatting sqref="T170">
    <cfRule type="cellIs" dxfId="1026" priority="215" operator="equal">
      <formula>"FALSE"</formula>
    </cfRule>
  </conditionalFormatting>
  <conditionalFormatting sqref="T160">
    <cfRule type="cellIs" dxfId="1025" priority="210" operator="equal">
      <formula>"TRUE"</formula>
    </cfRule>
  </conditionalFormatting>
  <conditionalFormatting sqref="T160">
    <cfRule type="cellIs" dxfId="1024" priority="211"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1023" priority="191" operator="equal">
      <formula>"TRUE"</formula>
    </cfRule>
  </conditionalFormatting>
  <conditionalFormatting sqref="F141:G142 I141:J142">
    <cfRule type="cellIs" dxfId="1022" priority="189"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1021" priority="190" operator="equal">
      <formula>"FALSE"</formula>
    </cfRule>
  </conditionalFormatting>
  <conditionalFormatting sqref="F143:G143 I143:J143">
    <cfRule type="cellIs" dxfId="1020" priority="187" operator="equal">
      <formula>"TRUE"</formula>
    </cfRule>
  </conditionalFormatting>
  <conditionalFormatting sqref="F141:G142 I141:J142">
    <cfRule type="cellIs" dxfId="1019" priority="188" operator="equal">
      <formula>"FALSE"</formula>
    </cfRule>
  </conditionalFormatting>
  <conditionalFormatting sqref="F144:G144 I144:J144 J146 F146:G146 F151:G157 J151:J157 J148:J149 F148:G149">
    <cfRule type="cellIs" dxfId="1018" priority="185" operator="equal">
      <formula>"TRUE"</formula>
    </cfRule>
  </conditionalFormatting>
  <conditionalFormatting sqref="F143:G143 I143:J143">
    <cfRule type="cellIs" dxfId="1017" priority="186" operator="equal">
      <formula>"FALSE"</formula>
    </cfRule>
  </conditionalFormatting>
  <conditionalFormatting sqref="G159:G161 G163:G165 I163:J165 I159:J161">
    <cfRule type="cellIs" dxfId="1016" priority="183" operator="equal">
      <formula>"TRUE"</formula>
    </cfRule>
  </conditionalFormatting>
  <conditionalFormatting sqref="F144:G144 I144:J144 J146 F146:G146 F151:G157 J151:J157 J148:J149 F148:G149">
    <cfRule type="cellIs" dxfId="1015" priority="184" operator="equal">
      <formula>"FALSE"</formula>
    </cfRule>
  </conditionalFormatting>
  <conditionalFormatting sqref="F166:G166 I166:J166">
    <cfRule type="cellIs" dxfId="1014" priority="181" operator="equal">
      <formula>"TRUE"</formula>
    </cfRule>
  </conditionalFormatting>
  <conditionalFormatting sqref="G159:G161 G163:G165 I163:J165 I159:J161">
    <cfRule type="cellIs" dxfId="1013" priority="182" operator="equal">
      <formula>"FALSE"</formula>
    </cfRule>
  </conditionalFormatting>
  <conditionalFormatting sqref="F167:G168 I167:J168">
    <cfRule type="cellIs" dxfId="1012" priority="179" operator="equal">
      <formula>"TRUE"</formula>
    </cfRule>
  </conditionalFormatting>
  <conditionalFormatting sqref="F166:G166 I166:J166">
    <cfRule type="cellIs" dxfId="1011" priority="180" operator="equal">
      <formula>"FALSE"</formula>
    </cfRule>
  </conditionalFormatting>
  <conditionalFormatting sqref="F170">
    <cfRule type="cellIs" dxfId="1010" priority="177" operator="equal">
      <formula>"TRUE"</formula>
    </cfRule>
  </conditionalFormatting>
  <conditionalFormatting sqref="F167:G168 I167:J168">
    <cfRule type="cellIs" dxfId="1009" priority="178" operator="equal">
      <formula>"FALSE"</formula>
    </cfRule>
  </conditionalFormatting>
  <conditionalFormatting sqref="G170">
    <cfRule type="cellIs" dxfId="1008" priority="175" operator="equal">
      <formula>"TRUE"</formula>
    </cfRule>
  </conditionalFormatting>
  <conditionalFormatting sqref="F170">
    <cfRule type="cellIs" dxfId="1007" priority="176" operator="equal">
      <formula>"FALSE"</formula>
    </cfRule>
  </conditionalFormatting>
  <conditionalFormatting sqref="I170">
    <cfRule type="cellIs" dxfId="1006" priority="173" operator="equal">
      <formula>"TRUE"</formula>
    </cfRule>
  </conditionalFormatting>
  <conditionalFormatting sqref="G170">
    <cfRule type="cellIs" dxfId="1005" priority="174" operator="equal">
      <formula>"FALSE"</formula>
    </cfRule>
  </conditionalFormatting>
  <conditionalFormatting sqref="J170">
    <cfRule type="cellIs" dxfId="1004" priority="171" operator="equal">
      <formula>"TRUE"</formula>
    </cfRule>
  </conditionalFormatting>
  <conditionalFormatting sqref="I170">
    <cfRule type="cellIs" dxfId="1003" priority="172" operator="equal">
      <formula>"FALSE"</formula>
    </cfRule>
  </conditionalFormatting>
  <conditionalFormatting sqref="F159:F161 F163:F165">
    <cfRule type="cellIs" dxfId="1002" priority="169" operator="equal">
      <formula>"TRUE"</formula>
    </cfRule>
  </conditionalFormatting>
  <conditionalFormatting sqref="J170">
    <cfRule type="cellIs" dxfId="1001" priority="170" operator="equal">
      <formula>"FALSE"</formula>
    </cfRule>
  </conditionalFormatting>
  <conditionalFormatting sqref="F73:G73 I73:J73">
    <cfRule type="cellIs" dxfId="1000" priority="167" operator="equal">
      <formula>"TRUE"</formula>
    </cfRule>
  </conditionalFormatting>
  <conditionalFormatting sqref="F159:F161 F163:F165">
    <cfRule type="cellIs" dxfId="999" priority="168" operator="equal">
      <formula>"FALSE"</formula>
    </cfRule>
  </conditionalFormatting>
  <conditionalFormatting sqref="J50">
    <cfRule type="cellIs" dxfId="998" priority="165" operator="equal">
      <formula>"TRUE"</formula>
    </cfRule>
  </conditionalFormatting>
  <conditionalFormatting sqref="F73:G73 I73:J73">
    <cfRule type="cellIs" dxfId="997" priority="166" operator="equal">
      <formula>"FALSE"</formula>
    </cfRule>
  </conditionalFormatting>
  <conditionalFormatting sqref="G162 I162:J162">
    <cfRule type="cellIs" dxfId="996" priority="163" operator="equal">
      <formula>"TRUE"</formula>
    </cfRule>
  </conditionalFormatting>
  <conditionalFormatting sqref="J50">
    <cfRule type="cellIs" dxfId="995" priority="164" operator="equal">
      <formula>"FALSE"</formula>
    </cfRule>
  </conditionalFormatting>
  <conditionalFormatting sqref="F162">
    <cfRule type="cellIs" dxfId="994" priority="161" operator="equal">
      <formula>"TRUE"</formula>
    </cfRule>
  </conditionalFormatting>
  <conditionalFormatting sqref="G162 I162:J162">
    <cfRule type="cellIs" dxfId="993" priority="162" operator="equal">
      <formula>"FALSE"</formula>
    </cfRule>
  </conditionalFormatting>
  <conditionalFormatting sqref="I179:J179 I181:J182">
    <cfRule type="cellIs" dxfId="992" priority="159" operator="equal">
      <formula>"TRUE"</formula>
    </cfRule>
  </conditionalFormatting>
  <conditionalFormatting sqref="F162">
    <cfRule type="cellIs" dxfId="991" priority="160" operator="equal">
      <formula>"FALSE"</formula>
    </cfRule>
  </conditionalFormatting>
  <conditionalFormatting sqref="J69">
    <cfRule type="cellIs" dxfId="990" priority="157" operator="equal">
      <formula>"TRUE"</formula>
    </cfRule>
  </conditionalFormatting>
  <conditionalFormatting sqref="I179:J179 I181:J182">
    <cfRule type="cellIs" dxfId="989" priority="158" operator="equal">
      <formula>"FALSE"</formula>
    </cfRule>
  </conditionalFormatting>
  <conditionalFormatting sqref="F119:F127">
    <cfRule type="cellIs" dxfId="988" priority="155" operator="equal">
      <formula>"TRUE"</formula>
    </cfRule>
  </conditionalFormatting>
  <conditionalFormatting sqref="J69">
    <cfRule type="cellIs" dxfId="987" priority="156" operator="equal">
      <formula>"FALSE"</formula>
    </cfRule>
  </conditionalFormatting>
  <conditionalFormatting sqref="F90:F93 F99:F102">
    <cfRule type="cellIs" dxfId="986" priority="153" operator="equal">
      <formula>"TRUE"</formula>
    </cfRule>
  </conditionalFormatting>
  <conditionalFormatting sqref="F119:F127">
    <cfRule type="cellIs" dxfId="985" priority="154" operator="equal">
      <formula>"FALSE"</formula>
    </cfRule>
  </conditionalFormatting>
  <conditionalFormatting sqref="F76:F78">
    <cfRule type="cellIs" dxfId="984" priority="151" operator="equal">
      <formula>"TRUE"</formula>
    </cfRule>
  </conditionalFormatting>
  <conditionalFormatting sqref="F90:F93 F99:F102">
    <cfRule type="cellIs" dxfId="983" priority="152" operator="equal">
      <formula>"FALSE"</formula>
    </cfRule>
  </conditionalFormatting>
  <conditionalFormatting sqref="F55:F58">
    <cfRule type="cellIs" dxfId="982" priority="149" operator="equal">
      <formula>"TRUE"</formula>
    </cfRule>
  </conditionalFormatting>
  <conditionalFormatting sqref="F76:F78">
    <cfRule type="cellIs" dxfId="981" priority="150" operator="equal">
      <formula>"FALSE"</formula>
    </cfRule>
  </conditionalFormatting>
  <conditionalFormatting sqref="I146 I151:I157 I148:I149">
    <cfRule type="cellIs" dxfId="980" priority="147" operator="equal">
      <formula>"TRUE"</formula>
    </cfRule>
  </conditionalFormatting>
  <conditionalFormatting sqref="F55:F58">
    <cfRule type="cellIs" dxfId="979" priority="148" operator="equal">
      <formula>"FALSE"</formula>
    </cfRule>
  </conditionalFormatting>
  <conditionalFormatting sqref="J119:J127">
    <cfRule type="cellIs" dxfId="978" priority="145" operator="equal">
      <formula>"TRUE"</formula>
    </cfRule>
  </conditionalFormatting>
  <conditionalFormatting sqref="I146 I151:I157 I148:I149">
    <cfRule type="cellIs" dxfId="977" priority="146" operator="equal">
      <formula>"FALSE"</formula>
    </cfRule>
  </conditionalFormatting>
  <conditionalFormatting sqref="J90:J93">
    <cfRule type="cellIs" dxfId="976" priority="143" operator="equal">
      <formula>"TRUE"</formula>
    </cfRule>
  </conditionalFormatting>
  <conditionalFormatting sqref="J119:J127">
    <cfRule type="cellIs" dxfId="975" priority="144" operator="equal">
      <formula>"FALSE"</formula>
    </cfRule>
  </conditionalFormatting>
  <conditionalFormatting sqref="I90:I93">
    <cfRule type="cellIs" dxfId="974" priority="141" operator="equal">
      <formula>"TRUE"</formula>
    </cfRule>
  </conditionalFormatting>
  <conditionalFormatting sqref="J90:J93">
    <cfRule type="cellIs" dxfId="973" priority="142" operator="equal">
      <formula>"FALSE"</formula>
    </cfRule>
  </conditionalFormatting>
  <conditionalFormatting sqref="I76:I79">
    <cfRule type="cellIs" dxfId="972" priority="139" operator="equal">
      <formula>"TRUE"</formula>
    </cfRule>
  </conditionalFormatting>
  <conditionalFormatting sqref="I90:I93">
    <cfRule type="cellIs" dxfId="971" priority="140" operator="equal">
      <formula>"FALSE"</formula>
    </cfRule>
  </conditionalFormatting>
  <conditionalFormatting sqref="J76:J79">
    <cfRule type="cellIs" dxfId="970" priority="137" operator="equal">
      <formula>"TRUE"</formula>
    </cfRule>
  </conditionalFormatting>
  <conditionalFormatting sqref="I76:I79">
    <cfRule type="cellIs" dxfId="969" priority="138" operator="equal">
      <formula>"FALSE"</formula>
    </cfRule>
  </conditionalFormatting>
  <conditionalFormatting sqref="I55:I58">
    <cfRule type="cellIs" dxfId="968" priority="135" operator="equal">
      <formula>"TRUE"</formula>
    </cfRule>
  </conditionalFormatting>
  <conditionalFormatting sqref="J76:J79">
    <cfRule type="cellIs" dxfId="967" priority="136" operator="equal">
      <formula>"FALSE"</formula>
    </cfRule>
  </conditionalFormatting>
  <conditionalFormatting sqref="J55:J58">
    <cfRule type="cellIs" dxfId="966" priority="133" operator="equal">
      <formula>"TRUE"</formula>
    </cfRule>
  </conditionalFormatting>
  <conditionalFormatting sqref="I55:I58">
    <cfRule type="cellIs" dxfId="965" priority="134" operator="equal">
      <formula>"FALSE"</formula>
    </cfRule>
  </conditionalFormatting>
  <conditionalFormatting sqref="I27:I33 I37:I39">
    <cfRule type="cellIs" dxfId="964" priority="131" operator="equal">
      <formula>"TRUE"</formula>
    </cfRule>
  </conditionalFormatting>
  <conditionalFormatting sqref="J55:J58">
    <cfRule type="cellIs" dxfId="963" priority="132" operator="equal">
      <formula>"FALSE"</formula>
    </cfRule>
  </conditionalFormatting>
  <conditionalFormatting sqref="J27:J33 J37:J41">
    <cfRule type="cellIs" dxfId="962" priority="129" operator="equal">
      <formula>"TRUE"</formula>
    </cfRule>
  </conditionalFormatting>
  <conditionalFormatting sqref="I27:I33 I37:I39">
    <cfRule type="cellIs" dxfId="961" priority="130" operator="equal">
      <formula>"FALSE"</formula>
    </cfRule>
  </conditionalFormatting>
  <conditionalFormatting sqref="J224:L226 J200:L204 J169:L169 J158:L158 J147:L147 J139:L139 J128:L128 J118:L118 J94:L98 J42:L42">
    <cfRule type="cellIs" dxfId="960" priority="26" operator="equal">
      <formula>"TRUE"</formula>
    </cfRule>
  </conditionalFormatting>
  <conditionalFormatting sqref="M224:M226 M200:M204 M169 M158 M147 M139 M128 M118 M94:M98 M42">
    <cfRule type="cellIs" dxfId="959" priority="24" operator="equal">
      <formula>"TRUE"</formula>
    </cfRule>
  </conditionalFormatting>
  <conditionalFormatting sqref="J224:L226 J200:L204 J169:L169 J158:L158 J147:L147 J139:L139 J128:L128 J118:L118 J94:L98 J42:L42">
    <cfRule type="cellIs" dxfId="958" priority="25" operator="equal">
      <formula>"FALSE"</formula>
    </cfRule>
  </conditionalFormatting>
  <conditionalFormatting sqref="M224:M226 M200:M204 M169 M158 M147 M139 M128 M118 M94:M98 M42">
    <cfRule type="cellIs" dxfId="957" priority="23" operator="equal">
      <formula>"FALSE"</formula>
    </cfRule>
  </conditionalFormatting>
  <conditionalFormatting sqref="F52:H52 J52:Q52">
    <cfRule type="cellIs" dxfId="956" priority="13" operator="equal">
      <formula>"FALSE"</formula>
    </cfRule>
  </conditionalFormatting>
  <conditionalFormatting sqref="I52">
    <cfRule type="cellIs" dxfId="955" priority="12" operator="equal">
      <formula>"FALSE"</formula>
    </cfRule>
  </conditionalFormatting>
  <conditionalFormatting sqref="S211:V229 T136:V136 V137:V210">
    <cfRule type="cellIs" dxfId="954" priority="361" operator="equal">
      <formula>"TRUE"</formula>
    </cfRule>
  </conditionalFormatting>
  <conditionalFormatting sqref="S211:V229 T136:V136 V137:V210">
    <cfRule type="cellIs" dxfId="953" priority="362" operator="equal">
      <formula>"FALSE"</formula>
    </cfRule>
  </conditionalFormatting>
  <conditionalFormatting sqref="AF131:AF132">
    <cfRule type="cellIs" dxfId="952" priority="359" operator="equal">
      <formula>"TRUE"</formula>
    </cfRule>
  </conditionalFormatting>
  <conditionalFormatting sqref="AF131:AF132">
    <cfRule type="cellIs" dxfId="951" priority="360" operator="equal">
      <formula>"FALSE"</formula>
    </cfRule>
  </conditionalFormatting>
  <conditionalFormatting sqref="AF155">
    <cfRule type="cellIs" dxfId="950" priority="349" operator="equal">
      <formula>"TRUE"</formula>
    </cfRule>
  </conditionalFormatting>
  <conditionalFormatting sqref="AF155">
    <cfRule type="cellIs" dxfId="949" priority="350" operator="equal">
      <formula>"FALSE"</formula>
    </cfRule>
  </conditionalFormatting>
  <conditionalFormatting sqref="AD147:AF147 AD153:AF153 AD151:AD152 AF151:AF152 AD149:AF149 AD148 AF148 AE150 AC152:AC154 AC148:AC150">
    <cfRule type="cellIs" dxfId="948" priority="353" operator="equal">
      <formula>"TRUE"</formula>
    </cfRule>
  </conditionalFormatting>
  <conditionalFormatting sqref="AD147:AF147 AD153:AF153 AD151:AD152 AF151:AF152 AD149:AF149 AD148 AF148 AE150 AC152:AC154 AC148:AC150">
    <cfRule type="cellIs" dxfId="947" priority="354" operator="equal">
      <formula>"FALSE"</formula>
    </cfRule>
  </conditionalFormatting>
  <conditionalFormatting sqref="AF154">
    <cfRule type="cellIs" dxfId="946" priority="351" operator="equal">
      <formula>"TRUE"</formula>
    </cfRule>
  </conditionalFormatting>
  <conditionalFormatting sqref="AF154">
    <cfRule type="cellIs" dxfId="945" priority="352" operator="equal">
      <formula>"FALSE"</formula>
    </cfRule>
  </conditionalFormatting>
  <conditionalFormatting sqref="AF133">
    <cfRule type="cellIs" dxfId="944" priority="357" operator="equal">
      <formula>"TRUE"</formula>
    </cfRule>
  </conditionalFormatting>
  <conditionalFormatting sqref="AF133">
    <cfRule type="cellIs" dxfId="943" priority="358" operator="equal">
      <formula>"FALSE"</formula>
    </cfRule>
  </conditionalFormatting>
  <conditionalFormatting sqref="AF134 AF136:AF146">
    <cfRule type="cellIs" dxfId="942" priority="355" operator="equal">
      <formula>"TRUE"</formula>
    </cfRule>
  </conditionalFormatting>
  <conditionalFormatting sqref="AF134 AF136:AF146">
    <cfRule type="cellIs" dxfId="941" priority="356" operator="equal">
      <formula>"FALSE"</formula>
    </cfRule>
  </conditionalFormatting>
  <conditionalFormatting sqref="AF156:AF157">
    <cfRule type="cellIs" dxfId="940" priority="345" operator="equal">
      <formula>"TRUE"</formula>
    </cfRule>
  </conditionalFormatting>
  <conditionalFormatting sqref="AF156:AF157">
    <cfRule type="cellIs" dxfId="939" priority="346" operator="equal">
      <formula>"FALSE"</formula>
    </cfRule>
  </conditionalFormatting>
  <conditionalFormatting sqref="Y157:AA158">
    <cfRule type="cellIs" dxfId="938" priority="347" operator="equal">
      <formula>"TRUE"</formula>
    </cfRule>
  </conditionalFormatting>
  <conditionalFormatting sqref="Y157:AA158">
    <cfRule type="cellIs" dxfId="937" priority="348" operator="equal">
      <formula>"FALSE"</formula>
    </cfRule>
  </conditionalFormatting>
  <conditionalFormatting sqref="AF69">
    <cfRule type="cellIs" dxfId="936" priority="343" operator="equal">
      <formula>"TRUE"</formula>
    </cfRule>
  </conditionalFormatting>
  <conditionalFormatting sqref="AF69">
    <cfRule type="cellIs" dxfId="935" priority="344" operator="equal">
      <formula>"FALSE"</formula>
    </cfRule>
  </conditionalFormatting>
  <conditionalFormatting sqref="W48">
    <cfRule type="cellIs" dxfId="934" priority="341" operator="equal">
      <formula>"TRUE"</formula>
    </cfRule>
  </conditionalFormatting>
  <conditionalFormatting sqref="W48">
    <cfRule type="cellIs" dxfId="933" priority="342" operator="equal">
      <formula>"FALSE"</formula>
    </cfRule>
  </conditionalFormatting>
  <conditionalFormatting sqref="X48:AA48 AF48 AC48:AD48">
    <cfRule type="cellIs" dxfId="932" priority="339" operator="equal">
      <formula>"TRUE"</formula>
    </cfRule>
  </conditionalFormatting>
  <conditionalFormatting sqref="X48:AA48 AF48 AC48:AD48">
    <cfRule type="cellIs" dxfId="931" priority="340" operator="equal">
      <formula>"FALSE"</formula>
    </cfRule>
  </conditionalFormatting>
  <conditionalFormatting sqref="AB92:AC107 AB67:AC84">
    <cfRule type="cellIs" dxfId="930" priority="337" operator="equal">
      <formula>"TRUE"</formula>
    </cfRule>
  </conditionalFormatting>
  <conditionalFormatting sqref="AB92:AC107 AB67:AC84">
    <cfRule type="cellIs" dxfId="929" priority="338" operator="equal">
      <formula>"FALSE"</formula>
    </cfRule>
  </conditionalFormatting>
  <conditionalFormatting sqref="AE154:AE157">
    <cfRule type="cellIs" dxfId="928" priority="335" operator="equal">
      <formula>"TRUE"</formula>
    </cfRule>
  </conditionalFormatting>
  <conditionalFormatting sqref="AE154:AE157">
    <cfRule type="cellIs" dxfId="927" priority="336" operator="equal">
      <formula>"FALSE"</formula>
    </cfRule>
  </conditionalFormatting>
  <conditionalFormatting sqref="AE151:AE152">
    <cfRule type="cellIs" dxfId="926" priority="333" operator="equal">
      <formula>"TRUE"</formula>
    </cfRule>
  </conditionalFormatting>
  <conditionalFormatting sqref="AE151:AE152">
    <cfRule type="cellIs" dxfId="925" priority="334" operator="equal">
      <formula>"FALSE"</formula>
    </cfRule>
  </conditionalFormatting>
  <conditionalFormatting sqref="AE148">
    <cfRule type="cellIs" dxfId="924" priority="331" operator="equal">
      <formula>"TRUE"</formula>
    </cfRule>
  </conditionalFormatting>
  <conditionalFormatting sqref="AE148">
    <cfRule type="cellIs" dxfId="923" priority="332" operator="equal">
      <formula>"FALSE"</formula>
    </cfRule>
  </conditionalFormatting>
  <conditionalFormatting sqref="AE6:AE22 AE66:AE83">
    <cfRule type="cellIs" dxfId="922" priority="329" operator="equal">
      <formula>"TRUE"</formula>
    </cfRule>
  </conditionalFormatting>
  <conditionalFormatting sqref="AE6:AE22 AE66:AE83">
    <cfRule type="cellIs" dxfId="921" priority="330" operator="equal">
      <formula>"FALSE"</formula>
    </cfRule>
  </conditionalFormatting>
  <conditionalFormatting sqref="AF150">
    <cfRule type="cellIs" dxfId="920" priority="327" operator="equal">
      <formula>"TRUE"</formula>
    </cfRule>
  </conditionalFormatting>
  <conditionalFormatting sqref="AF150">
    <cfRule type="cellIs" dxfId="919" priority="328" operator="equal">
      <formula>"FALSE"</formula>
    </cfRule>
  </conditionalFormatting>
  <conditionalFormatting sqref="AC151">
    <cfRule type="cellIs" dxfId="918" priority="325" operator="equal">
      <formula>"TRUE"</formula>
    </cfRule>
  </conditionalFormatting>
  <conditionalFormatting sqref="AC151">
    <cfRule type="cellIs" dxfId="917" priority="326" operator="equal">
      <formula>"FALSE"</formula>
    </cfRule>
  </conditionalFormatting>
  <conditionalFormatting sqref="AD150">
    <cfRule type="cellIs" dxfId="916" priority="323" operator="equal">
      <formula>"TRUE"</formula>
    </cfRule>
  </conditionalFormatting>
  <conditionalFormatting sqref="AD150">
    <cfRule type="cellIs" dxfId="915" priority="324" operator="equal">
      <formula>"FALSE"</formula>
    </cfRule>
  </conditionalFormatting>
  <conditionalFormatting sqref="AG64">
    <cfRule type="cellIs" dxfId="914" priority="295" operator="equal">
      <formula>"TRUE"</formula>
    </cfRule>
  </conditionalFormatting>
  <conditionalFormatting sqref="AG64">
    <cfRule type="cellIs" dxfId="913" priority="296" operator="equal">
      <formula>"FALSE"</formula>
    </cfRule>
  </conditionalFormatting>
  <conditionalFormatting sqref="AF23 AF25:AF26">
    <cfRule type="cellIs" dxfId="912" priority="309" operator="equal">
      <formula>"TRUE"</formula>
    </cfRule>
  </conditionalFormatting>
  <conditionalFormatting sqref="AF23 AF25:AF26">
    <cfRule type="cellIs" dxfId="911" priority="310" operator="equal">
      <formula>"FALSE"</formula>
    </cfRule>
  </conditionalFormatting>
  <conditionalFormatting sqref="AE23 AE25:AE26">
    <cfRule type="cellIs" dxfId="910" priority="307" operator="equal">
      <formula>"TRUE"</formula>
    </cfRule>
  </conditionalFormatting>
  <conditionalFormatting sqref="AE23 AE25:AE26">
    <cfRule type="cellIs" dxfId="909" priority="308" operator="equal">
      <formula>"FALSE"</formula>
    </cfRule>
  </conditionalFormatting>
  <conditionalFormatting sqref="AG23">
    <cfRule type="cellIs" dxfId="908" priority="305" operator="equal">
      <formula>"TRUE"</formula>
    </cfRule>
  </conditionalFormatting>
  <conditionalFormatting sqref="AG23">
    <cfRule type="cellIs" dxfId="907" priority="306" operator="equal">
      <formula>"FALSE"</formula>
    </cfRule>
  </conditionalFormatting>
  <conditionalFormatting sqref="AG25">
    <cfRule type="cellIs" dxfId="906" priority="303" operator="equal">
      <formula>"TRUE"</formula>
    </cfRule>
  </conditionalFormatting>
  <conditionalFormatting sqref="AG25">
    <cfRule type="cellIs" dxfId="905" priority="304" operator="equal">
      <formula>"FALSE"</formula>
    </cfRule>
  </conditionalFormatting>
  <conditionalFormatting sqref="AB66:AC66">
    <cfRule type="cellIs" dxfId="904" priority="291" operator="equal">
      <formula>"TRUE"</formula>
    </cfRule>
  </conditionalFormatting>
  <conditionalFormatting sqref="AB66:AC66">
    <cfRule type="cellIs" dxfId="903" priority="292" operator="equal">
      <formula>"FALSE"</formula>
    </cfRule>
  </conditionalFormatting>
  <conditionalFormatting sqref="AF24">
    <cfRule type="cellIs" dxfId="902" priority="283" operator="equal">
      <formula>"TRUE"</formula>
    </cfRule>
  </conditionalFormatting>
  <conditionalFormatting sqref="AF24">
    <cfRule type="cellIs" dxfId="901" priority="284" operator="equal">
      <formula>"FALSE"</formula>
    </cfRule>
  </conditionalFormatting>
  <conditionalFormatting sqref="AE24">
    <cfRule type="cellIs" dxfId="900" priority="281" operator="equal">
      <formula>"TRUE"</formula>
    </cfRule>
  </conditionalFormatting>
  <conditionalFormatting sqref="AE24">
    <cfRule type="cellIs" dxfId="899" priority="282" operator="equal">
      <formula>"FALSE"</formula>
    </cfRule>
  </conditionalFormatting>
  <conditionalFormatting sqref="A211">
    <cfRule type="duplicateValues" dxfId="898" priority="363"/>
  </conditionalFormatting>
  <conditionalFormatting sqref="S161 U161">
    <cfRule type="cellIs" dxfId="897" priority="208" operator="equal">
      <formula>"TRUE"</formula>
    </cfRule>
  </conditionalFormatting>
  <conditionalFormatting sqref="S161 U161">
    <cfRule type="cellIs" dxfId="896" priority="209" operator="equal">
      <formula>"FALSE"</formula>
    </cfRule>
  </conditionalFormatting>
  <conditionalFormatting sqref="T161">
    <cfRule type="cellIs" dxfId="895" priority="206" operator="equal">
      <formula>"TRUE"</formula>
    </cfRule>
  </conditionalFormatting>
  <conditionalFormatting sqref="T161">
    <cfRule type="cellIs" dxfId="894" priority="207" operator="equal">
      <formula>"FALSE"</formula>
    </cfRule>
  </conditionalFormatting>
  <conditionalFormatting sqref="R2:R26">
    <cfRule type="cellIs" dxfId="893" priority="204" operator="equal">
      <formula>"TRUE"</formula>
    </cfRule>
  </conditionalFormatting>
  <conditionalFormatting sqref="R2:R26">
    <cfRule type="cellIs" dxfId="892" priority="205" operator="equal">
      <formula>"FALSE"</formula>
    </cfRule>
  </conditionalFormatting>
  <conditionalFormatting sqref="R149">
    <cfRule type="cellIs" dxfId="891" priority="202" operator="equal">
      <formula>"TRUE"</formula>
    </cfRule>
  </conditionalFormatting>
  <conditionalFormatting sqref="R149">
    <cfRule type="cellIs" dxfId="890" priority="203" operator="equal">
      <formula>"FALSE"</formula>
    </cfRule>
  </conditionalFormatting>
  <conditionalFormatting sqref="R150:R229">
    <cfRule type="cellIs" dxfId="889" priority="200" operator="equal">
      <formula>"TRUE"</formula>
    </cfRule>
  </conditionalFormatting>
  <conditionalFormatting sqref="R150:R229">
    <cfRule type="cellIs" dxfId="888" priority="201" operator="equal">
      <formula>"FALSE"</formula>
    </cfRule>
  </conditionalFormatting>
  <conditionalFormatting sqref="T139:U140">
    <cfRule type="cellIs" dxfId="887" priority="198" operator="equal">
      <formula>"TRUE"</formula>
    </cfRule>
  </conditionalFormatting>
  <conditionalFormatting sqref="T139:U140">
    <cfRule type="cellIs" dxfId="886" priority="199" operator="equal">
      <formula>"FALSE"</formula>
    </cfRule>
  </conditionalFormatting>
  <conditionalFormatting sqref="S139:S140">
    <cfRule type="cellIs" dxfId="885" priority="196" operator="equal">
      <formula>"TRUE"</formula>
    </cfRule>
  </conditionalFormatting>
  <conditionalFormatting sqref="S139:S140">
    <cfRule type="cellIs" dxfId="884" priority="197" operator="equal">
      <formula>"FALSE"</formula>
    </cfRule>
  </conditionalFormatting>
  <conditionalFormatting sqref="T158:U158">
    <cfRule type="cellIs" dxfId="883" priority="194" operator="equal">
      <formula>"TRUE"</formula>
    </cfRule>
  </conditionalFormatting>
  <conditionalFormatting sqref="T158:U158">
    <cfRule type="cellIs" dxfId="882" priority="195" operator="equal">
      <formula>"FALSE"</formula>
    </cfRule>
  </conditionalFormatting>
  <conditionalFormatting sqref="S158">
    <cfRule type="cellIs" dxfId="881" priority="192" operator="equal">
      <formula>"TRUE"</formula>
    </cfRule>
  </conditionalFormatting>
  <conditionalFormatting sqref="S158">
    <cfRule type="cellIs" dxfId="880" priority="193" operator="equal">
      <formula>"FALSE"</formula>
    </cfRule>
  </conditionalFormatting>
  <conditionalFormatting sqref="I224:I226 I200:I204 I169 I158 I147 I139 I128 I118 I94:I98">
    <cfRule type="cellIs" dxfId="879" priority="372" operator="equal">
      <formula>"FALSE"</formula>
    </cfRule>
  </conditionalFormatting>
  <conditionalFormatting sqref="A137:A158 A2:A52 A131:A135 A54:A129">
    <cfRule type="duplicateValues" dxfId="878" priority="224"/>
  </conditionalFormatting>
  <conditionalFormatting sqref="J23:J24">
    <cfRule type="cellIs" dxfId="877" priority="119" operator="equal">
      <formula>"TRUE"</formula>
    </cfRule>
  </conditionalFormatting>
  <conditionalFormatting sqref="I44:I51 I54">
    <cfRule type="cellIs" dxfId="876" priority="120" operator="equal">
      <formula>"FALSE"</formula>
    </cfRule>
  </conditionalFormatting>
  <conditionalFormatting sqref="A136">
    <cfRule type="duplicateValues" dxfId="875" priority="223"/>
  </conditionalFormatting>
  <conditionalFormatting sqref="J59:J68">
    <cfRule type="cellIs" dxfId="874" priority="117" operator="equal">
      <formula>"TRUE"</formula>
    </cfRule>
  </conditionalFormatting>
  <conditionalFormatting sqref="J23:J24">
    <cfRule type="cellIs" dxfId="873" priority="118" operator="equal">
      <formula>"FALSE"</formula>
    </cfRule>
  </conditionalFormatting>
  <conditionalFormatting sqref="L146 L148:L149">
    <cfRule type="cellIs" dxfId="872" priority="115" operator="equal">
      <formula>"TRUE"</formula>
    </cfRule>
  </conditionalFormatting>
  <conditionalFormatting sqref="J59:J68">
    <cfRule type="cellIs" dxfId="871" priority="116" operator="equal">
      <formula>"FALSE"</formula>
    </cfRule>
  </conditionalFormatting>
  <conditionalFormatting sqref="K146 K148:K149">
    <cfRule type="cellIs" dxfId="870" priority="113" operator="equal">
      <formula>"TRUE"</formula>
    </cfRule>
  </conditionalFormatting>
  <conditionalFormatting sqref="L146 L148:L149">
    <cfRule type="cellIs" dxfId="869" priority="114" operator="equal">
      <formula>"FALSE"</formula>
    </cfRule>
  </conditionalFormatting>
  <conditionalFormatting sqref="M146 M148:M149">
    <cfRule type="cellIs" dxfId="868" priority="111" operator="equal">
      <formula>"TRUE"</formula>
    </cfRule>
  </conditionalFormatting>
  <conditionalFormatting sqref="K146 K148:K149">
    <cfRule type="cellIs" dxfId="867" priority="112" operator="equal">
      <formula>"FALSE"</formula>
    </cfRule>
  </conditionalFormatting>
  <conditionalFormatting sqref="N146:O146 N148:O149">
    <cfRule type="cellIs" dxfId="866" priority="109" operator="equal">
      <formula>"TRUE"</formula>
    </cfRule>
  </conditionalFormatting>
  <conditionalFormatting sqref="M146 M148:M149">
    <cfRule type="cellIs" dxfId="865" priority="110" operator="equal">
      <formula>"FALSE"</formula>
    </cfRule>
  </conditionalFormatting>
  <conditionalFormatting sqref="P146 P148:P149">
    <cfRule type="cellIs" dxfId="864" priority="107" operator="equal">
      <formula>"TRUE"</formula>
    </cfRule>
  </conditionalFormatting>
  <conditionalFormatting sqref="N146:O146 N148:O149">
    <cfRule type="cellIs" dxfId="863" priority="108" operator="equal">
      <formula>"FALSE"</formula>
    </cfRule>
  </conditionalFormatting>
  <conditionalFormatting sqref="Q146 Q148:Q149">
    <cfRule type="cellIs" dxfId="862" priority="105" operator="equal">
      <formula>"TRUE"</formula>
    </cfRule>
  </conditionalFormatting>
  <conditionalFormatting sqref="P146 P148:P149">
    <cfRule type="cellIs" dxfId="861" priority="106" operator="equal">
      <formula>"FALSE"</formula>
    </cfRule>
  </conditionalFormatting>
  <conditionalFormatting sqref="O146 O148:O149">
    <cfRule type="cellIs" dxfId="860" priority="103" operator="equal">
      <formula>"TRUE"</formula>
    </cfRule>
  </conditionalFormatting>
  <conditionalFormatting sqref="Q146 Q148:Q149">
    <cfRule type="cellIs" dxfId="859" priority="104" operator="equal">
      <formula>"FALSE"</formula>
    </cfRule>
  </conditionalFormatting>
  <conditionalFormatting sqref="A130">
    <cfRule type="duplicateValues" dxfId="858" priority="222"/>
  </conditionalFormatting>
  <conditionalFormatting sqref="S169 U169">
    <cfRule type="cellIs" dxfId="857" priority="220" operator="equal">
      <formula>"TRUE"</formula>
    </cfRule>
  </conditionalFormatting>
  <conditionalFormatting sqref="S169 U169">
    <cfRule type="cellIs" dxfId="856" priority="221" operator="equal">
      <formula>"FALSE"</formula>
    </cfRule>
  </conditionalFormatting>
  <conditionalFormatting sqref="S160 U160">
    <cfRule type="cellIs" dxfId="855" priority="212" operator="equal">
      <formula>"TRUE"</formula>
    </cfRule>
  </conditionalFormatting>
  <conditionalFormatting sqref="S160 U160">
    <cfRule type="cellIs" dxfId="854" priority="213" operator="equal">
      <formula>"FALSE"</formula>
    </cfRule>
  </conditionalFormatting>
  <conditionalFormatting sqref="J27:J33 J37:J41">
    <cfRule type="cellIs" dxfId="853" priority="128" operator="equal">
      <formula>"FALSE"</formula>
    </cfRule>
  </conditionalFormatting>
  <conditionalFormatting sqref="I2:I5">
    <cfRule type="cellIs" dxfId="852" priority="127" operator="equal">
      <formula>"TRUE"</formula>
    </cfRule>
  </conditionalFormatting>
  <conditionalFormatting sqref="I2:I5">
    <cfRule type="cellIs" dxfId="851" priority="126" operator="equal">
      <formula>"FALSE"</formula>
    </cfRule>
  </conditionalFormatting>
  <conditionalFormatting sqref="J2:J5">
    <cfRule type="cellIs" dxfId="850" priority="125" operator="equal">
      <formula>"TRUE"</formula>
    </cfRule>
  </conditionalFormatting>
  <conditionalFormatting sqref="J2:J5">
    <cfRule type="cellIs" dxfId="849" priority="124" operator="equal">
      <formula>"FALSE"</formula>
    </cfRule>
  </conditionalFormatting>
  <conditionalFormatting sqref="I105">
    <cfRule type="cellIs" dxfId="848" priority="123" operator="equal">
      <formula>"TRUE"</formula>
    </cfRule>
  </conditionalFormatting>
  <conditionalFormatting sqref="I105">
    <cfRule type="cellIs" dxfId="847" priority="122" operator="equal">
      <formula>"FALSE"</formula>
    </cfRule>
  </conditionalFormatting>
  <conditionalFormatting sqref="I44:I51 I54">
    <cfRule type="cellIs" dxfId="846" priority="121" operator="equal">
      <formula>"TRUE"</formula>
    </cfRule>
  </conditionalFormatting>
  <conditionalFormatting sqref="O146 O148:O149">
    <cfRule type="cellIs" dxfId="845" priority="102" operator="equal">
      <formula>"FALSE"</formula>
    </cfRule>
  </conditionalFormatting>
  <conditionalFormatting sqref="G180:H180">
    <cfRule type="cellIs" dxfId="844" priority="101" operator="equal">
      <formula>"TRUE"</formula>
    </cfRule>
  </conditionalFormatting>
  <conditionalFormatting sqref="G180:H180">
    <cfRule type="cellIs" dxfId="843" priority="100" operator="equal">
      <formula>"FALSE"</formula>
    </cfRule>
  </conditionalFormatting>
  <conditionalFormatting sqref="I180:J180">
    <cfRule type="cellIs" dxfId="842" priority="99" operator="equal">
      <formula>"TRUE"</formula>
    </cfRule>
  </conditionalFormatting>
  <conditionalFormatting sqref="I180:J180">
    <cfRule type="cellIs" dxfId="841" priority="98" operator="equal">
      <formula>"FALSE"</formula>
    </cfRule>
  </conditionalFormatting>
  <conditionalFormatting sqref="L180">
    <cfRule type="cellIs" dxfId="840" priority="97" operator="equal">
      <formula>"TRUE"</formula>
    </cfRule>
  </conditionalFormatting>
  <conditionalFormatting sqref="L180">
    <cfRule type="cellIs" dxfId="839" priority="96" operator="equal">
      <formula>"FALSE"</formula>
    </cfRule>
  </conditionalFormatting>
  <conditionalFormatting sqref="K180">
    <cfRule type="cellIs" dxfId="838" priority="95" operator="equal">
      <formula>"TRUE"</formula>
    </cfRule>
  </conditionalFormatting>
  <conditionalFormatting sqref="K180">
    <cfRule type="cellIs" dxfId="837" priority="94" operator="equal">
      <formula>"FALSE"</formula>
    </cfRule>
  </conditionalFormatting>
  <conditionalFormatting sqref="M180">
    <cfRule type="cellIs" dxfId="836" priority="93" operator="equal">
      <formula>"TRUE"</formula>
    </cfRule>
  </conditionalFormatting>
  <conditionalFormatting sqref="M180">
    <cfRule type="cellIs" dxfId="835" priority="92" operator="equal">
      <formula>"FALSE"</formula>
    </cfRule>
  </conditionalFormatting>
  <conditionalFormatting sqref="N180:O180">
    <cfRule type="cellIs" dxfId="834" priority="91" operator="equal">
      <formula>"TRUE"</formula>
    </cfRule>
  </conditionalFormatting>
  <conditionalFormatting sqref="N180:O180">
    <cfRule type="cellIs" dxfId="833" priority="90" operator="equal">
      <formula>"FALSE"</formula>
    </cfRule>
  </conditionalFormatting>
  <conditionalFormatting sqref="P180">
    <cfRule type="cellIs" dxfId="832" priority="89" operator="equal">
      <formula>"TRUE"</formula>
    </cfRule>
  </conditionalFormatting>
  <conditionalFormatting sqref="P180">
    <cfRule type="cellIs" dxfId="831" priority="88" operator="equal">
      <formula>"FALSE"</formula>
    </cfRule>
  </conditionalFormatting>
  <conditionalFormatting sqref="Q180">
    <cfRule type="cellIs" dxfId="830" priority="87" operator="equal">
      <formula>"TRUE"</formula>
    </cfRule>
  </conditionalFormatting>
  <conditionalFormatting sqref="Q180">
    <cfRule type="cellIs" dxfId="829" priority="86" operator="equal">
      <formula>"FALSE"</formula>
    </cfRule>
  </conditionalFormatting>
  <conditionalFormatting sqref="O180">
    <cfRule type="cellIs" dxfId="828" priority="85" operator="equal">
      <formula>"TRUE"</formula>
    </cfRule>
  </conditionalFormatting>
  <conditionalFormatting sqref="O180">
    <cfRule type="cellIs" dxfId="827" priority="84" operator="equal">
      <formula>"FALSE"</formula>
    </cfRule>
  </conditionalFormatting>
  <conditionalFormatting sqref="I145:J145">
    <cfRule type="cellIs" dxfId="826" priority="83" operator="equal">
      <formula>"TRUE"</formula>
    </cfRule>
  </conditionalFormatting>
  <conditionalFormatting sqref="I145:J145">
    <cfRule type="cellIs" dxfId="825" priority="82" operator="equal">
      <formula>"FALSE"</formula>
    </cfRule>
  </conditionalFormatting>
  <conditionalFormatting sqref="L145">
    <cfRule type="cellIs" dxfId="824" priority="81" operator="equal">
      <formula>"TRUE"</formula>
    </cfRule>
  </conditionalFormatting>
  <conditionalFormatting sqref="L145">
    <cfRule type="cellIs" dxfId="823" priority="80" operator="equal">
      <formula>"FALSE"</formula>
    </cfRule>
  </conditionalFormatting>
  <conditionalFormatting sqref="K145">
    <cfRule type="cellIs" dxfId="822" priority="79" operator="equal">
      <formula>"TRUE"</formula>
    </cfRule>
  </conditionalFormatting>
  <conditionalFormatting sqref="K145">
    <cfRule type="cellIs" dxfId="821" priority="78" operator="equal">
      <formula>"FALSE"</formula>
    </cfRule>
  </conditionalFormatting>
  <conditionalFormatting sqref="M145">
    <cfRule type="cellIs" dxfId="820" priority="77" operator="equal">
      <formula>"TRUE"</formula>
    </cfRule>
  </conditionalFormatting>
  <conditionalFormatting sqref="M145">
    <cfRule type="cellIs" dxfId="819" priority="76" operator="equal">
      <formula>"FALSE"</formula>
    </cfRule>
  </conditionalFormatting>
  <conditionalFormatting sqref="N145:O145">
    <cfRule type="cellIs" dxfId="818" priority="75" operator="equal">
      <formula>"TRUE"</formula>
    </cfRule>
  </conditionalFormatting>
  <conditionalFormatting sqref="N145:O145">
    <cfRule type="cellIs" dxfId="817" priority="74" operator="equal">
      <formula>"FALSE"</formula>
    </cfRule>
  </conditionalFormatting>
  <conditionalFormatting sqref="P145">
    <cfRule type="cellIs" dxfId="816" priority="73" operator="equal">
      <formula>"TRUE"</formula>
    </cfRule>
  </conditionalFormatting>
  <conditionalFormatting sqref="P145">
    <cfRule type="cellIs" dxfId="815" priority="72" operator="equal">
      <formula>"FALSE"</formula>
    </cfRule>
  </conditionalFormatting>
  <conditionalFormatting sqref="O145">
    <cfRule type="cellIs" dxfId="814" priority="71" operator="equal">
      <formula>"TRUE"</formula>
    </cfRule>
  </conditionalFormatting>
  <conditionalFormatting sqref="O145">
    <cfRule type="cellIs" dxfId="813" priority="70" operator="equal">
      <formula>"FALSE"</formula>
    </cfRule>
  </conditionalFormatting>
  <conditionalFormatting sqref="M145">
    <cfRule type="cellIs" dxfId="812" priority="69" operator="equal">
      <formula>"TRUE"</formula>
    </cfRule>
  </conditionalFormatting>
  <conditionalFormatting sqref="M145">
    <cfRule type="cellIs" dxfId="811" priority="68" operator="equal">
      <formula>"FALSE"</formula>
    </cfRule>
  </conditionalFormatting>
  <conditionalFormatting sqref="G150:J150">
    <cfRule type="cellIs" dxfId="810" priority="67" operator="equal">
      <formula>"TRUE"</formula>
    </cfRule>
  </conditionalFormatting>
  <conditionalFormatting sqref="G150:J150">
    <cfRule type="cellIs" dxfId="809" priority="66" operator="equal">
      <formula>"FALSE"</formula>
    </cfRule>
  </conditionalFormatting>
  <conditionalFormatting sqref="L150">
    <cfRule type="cellIs" dxfId="808" priority="65" operator="equal">
      <formula>"TRUE"</formula>
    </cfRule>
  </conditionalFormatting>
  <conditionalFormatting sqref="L150">
    <cfRule type="cellIs" dxfId="807" priority="64" operator="equal">
      <formula>"FALSE"</formula>
    </cfRule>
  </conditionalFormatting>
  <conditionalFormatting sqref="K150">
    <cfRule type="cellIs" dxfId="806" priority="63" operator="equal">
      <formula>"TRUE"</formula>
    </cfRule>
  </conditionalFormatting>
  <conditionalFormatting sqref="K150">
    <cfRule type="cellIs" dxfId="805" priority="62" operator="equal">
      <formula>"FALSE"</formula>
    </cfRule>
  </conditionalFormatting>
  <conditionalFormatting sqref="M150">
    <cfRule type="cellIs" dxfId="804" priority="61" operator="equal">
      <formula>"TRUE"</formula>
    </cfRule>
  </conditionalFormatting>
  <conditionalFormatting sqref="M150">
    <cfRule type="cellIs" dxfId="803" priority="60" operator="equal">
      <formula>"FALSE"</formula>
    </cfRule>
  </conditionalFormatting>
  <conditionalFormatting sqref="N150:O150">
    <cfRule type="cellIs" dxfId="802" priority="59" operator="equal">
      <formula>"TRUE"</formula>
    </cfRule>
  </conditionalFormatting>
  <conditionalFormatting sqref="N150:O150">
    <cfRule type="cellIs" dxfId="801" priority="58" operator="equal">
      <formula>"FALSE"</formula>
    </cfRule>
  </conditionalFormatting>
  <conditionalFormatting sqref="P150">
    <cfRule type="cellIs" dxfId="800" priority="57" operator="equal">
      <formula>"TRUE"</formula>
    </cfRule>
  </conditionalFormatting>
  <conditionalFormatting sqref="P150">
    <cfRule type="cellIs" dxfId="799" priority="56" operator="equal">
      <formula>"FALSE"</formula>
    </cfRule>
  </conditionalFormatting>
  <conditionalFormatting sqref="Q150">
    <cfRule type="cellIs" dxfId="798" priority="55" operator="equal">
      <formula>"TRUE"</formula>
    </cfRule>
  </conditionalFormatting>
  <conditionalFormatting sqref="Q150">
    <cfRule type="cellIs" dxfId="797" priority="54" operator="equal">
      <formula>"FALSE"</formula>
    </cfRule>
  </conditionalFormatting>
  <conditionalFormatting sqref="O150">
    <cfRule type="cellIs" dxfId="796" priority="53" operator="equal">
      <formula>"TRUE"</formula>
    </cfRule>
  </conditionalFormatting>
  <conditionalFormatting sqref="O150">
    <cfRule type="cellIs" dxfId="795" priority="52" operator="equal">
      <formula>"FALSE"</formula>
    </cfRule>
  </conditionalFormatting>
  <conditionalFormatting sqref="G145">
    <cfRule type="cellIs" dxfId="794" priority="51" operator="equal">
      <formula>"TRUE"</formula>
    </cfRule>
  </conditionalFormatting>
  <conditionalFormatting sqref="G145">
    <cfRule type="cellIs" dxfId="793" priority="50" operator="equal">
      <formula>"FALSE"</formula>
    </cfRule>
  </conditionalFormatting>
  <conditionalFormatting sqref="F145:G145">
    <cfRule type="cellIs" dxfId="792" priority="49" operator="equal">
      <formula>"TRUE"</formula>
    </cfRule>
  </conditionalFormatting>
  <conditionalFormatting sqref="F145:G145">
    <cfRule type="cellIs" dxfId="791" priority="48" operator="equal">
      <formula>"FALSE"</formula>
    </cfRule>
  </conditionalFormatting>
  <conditionalFormatting sqref="Q145">
    <cfRule type="cellIs" dxfId="790" priority="47" operator="equal">
      <formula>"TRUE"</formula>
    </cfRule>
  </conditionalFormatting>
  <conditionalFormatting sqref="Q145">
    <cfRule type="cellIs" dxfId="789" priority="46" operator="equal">
      <formula>"FALSE"</formula>
    </cfRule>
  </conditionalFormatting>
  <conditionalFormatting sqref="F79:G79">
    <cfRule type="cellIs" dxfId="788" priority="45" operator="equal">
      <formula>"TRUE"</formula>
    </cfRule>
  </conditionalFormatting>
  <conditionalFormatting sqref="F79:G79">
    <cfRule type="cellIs" dxfId="787" priority="44" operator="equal">
      <formula>"FALSE"</formula>
    </cfRule>
  </conditionalFormatting>
  <conditionalFormatting sqref="I40">
    <cfRule type="cellIs" dxfId="786" priority="43" operator="equal">
      <formula>"TRUE"</formula>
    </cfRule>
  </conditionalFormatting>
  <conditionalFormatting sqref="I40">
    <cfRule type="cellIs" dxfId="785" priority="42" operator="equal">
      <formula>"FALSE"</formula>
    </cfRule>
  </conditionalFormatting>
  <conditionalFormatting sqref="I41">
    <cfRule type="cellIs" dxfId="784" priority="41" operator="equal">
      <formula>"TRUE"</formula>
    </cfRule>
  </conditionalFormatting>
  <conditionalFormatting sqref="I41">
    <cfRule type="cellIs" dxfId="783" priority="40" operator="equal">
      <formula>"FALSE"</formula>
    </cfRule>
  </conditionalFormatting>
  <conditionalFormatting sqref="F34:H34">
    <cfRule type="cellIs" dxfId="782" priority="39" operator="equal">
      <formula>"TRUE"</formula>
    </cfRule>
  </conditionalFormatting>
  <conditionalFormatting sqref="F34:H34">
    <cfRule type="cellIs" dxfId="781" priority="38" operator="equal">
      <formula>"FALSE"</formula>
    </cfRule>
  </conditionalFormatting>
  <conditionalFormatting sqref="I34">
    <cfRule type="cellIs" dxfId="780" priority="37" operator="equal">
      <formula>"TRUE"</formula>
    </cfRule>
  </conditionalFormatting>
  <conditionalFormatting sqref="I34">
    <cfRule type="cellIs" dxfId="779" priority="36" operator="equal">
      <formula>"FALSE"</formula>
    </cfRule>
  </conditionalFormatting>
  <conditionalFormatting sqref="J34">
    <cfRule type="cellIs" dxfId="778" priority="35" operator="equal">
      <formula>"TRUE"</formula>
    </cfRule>
  </conditionalFormatting>
  <conditionalFormatting sqref="J34">
    <cfRule type="cellIs" dxfId="777" priority="34" operator="equal">
      <formula>"FALSE"</formula>
    </cfRule>
  </conditionalFormatting>
  <conditionalFormatting sqref="F35:H36">
    <cfRule type="cellIs" dxfId="776" priority="33" operator="equal">
      <formula>"TRUE"</formula>
    </cfRule>
  </conditionalFormatting>
  <conditionalFormatting sqref="F35:H36">
    <cfRule type="cellIs" dxfId="775" priority="32" operator="equal">
      <formula>"FALSE"</formula>
    </cfRule>
  </conditionalFormatting>
  <conditionalFormatting sqref="I35:I36">
    <cfRule type="cellIs" dxfId="774" priority="31" operator="equal">
      <formula>"TRUE"</formula>
    </cfRule>
  </conditionalFormatting>
  <conditionalFormatting sqref="I35:I36">
    <cfRule type="cellIs" dxfId="773" priority="30" operator="equal">
      <formula>"FALSE"</formula>
    </cfRule>
  </conditionalFormatting>
  <conditionalFormatting sqref="J35:J36">
    <cfRule type="cellIs" dxfId="772" priority="29" operator="equal">
      <formula>"TRUE"</formula>
    </cfRule>
  </conditionalFormatting>
  <conditionalFormatting sqref="J35:J36">
    <cfRule type="cellIs" dxfId="771" priority="28" operator="equal">
      <formula>"FALSE"</formula>
    </cfRule>
  </conditionalFormatting>
  <conditionalFormatting sqref="N224:N226 N200:N204 N169 N158 N147 N139 N128 N118 N94:N98 N42">
    <cfRule type="cellIs" dxfId="770" priority="27" operator="equal">
      <formula>"TRUE"</formula>
    </cfRule>
  </conditionalFormatting>
  <conditionalFormatting sqref="N224:N226 N200:N204 N169 N158 N147 N139 N128 N118 N94:N98 N42">
    <cfRule type="cellIs" dxfId="769" priority="22" operator="equal">
      <formula>"FALSE"</formula>
    </cfRule>
  </conditionalFormatting>
  <conditionalFormatting sqref="F150">
    <cfRule type="cellIs" dxfId="768" priority="21" operator="equal">
      <formula>"TRUE"</formula>
    </cfRule>
  </conditionalFormatting>
  <conditionalFormatting sqref="F150">
    <cfRule type="cellIs" dxfId="767" priority="20" operator="equal">
      <formula>"FALSE"</formula>
    </cfRule>
  </conditionalFormatting>
  <conditionalFormatting sqref="F42:H42">
    <cfRule type="cellIs" dxfId="766" priority="19" operator="equal">
      <formula>"TRUE"</formula>
    </cfRule>
  </conditionalFormatting>
  <conditionalFormatting sqref="F42:H42">
    <cfRule type="cellIs" dxfId="765" priority="18" operator="equal">
      <formula>"FALSE"</formula>
    </cfRule>
  </conditionalFormatting>
  <conditionalFormatting sqref="I42">
    <cfRule type="cellIs" dxfId="764" priority="17" operator="equal">
      <formula>"TRUE"</formula>
    </cfRule>
  </conditionalFormatting>
  <conditionalFormatting sqref="I42">
    <cfRule type="cellIs" dxfId="763" priority="16" operator="equal">
      <formula>"FALSE"</formula>
    </cfRule>
  </conditionalFormatting>
  <conditionalFormatting sqref="F224:H226 F200:H204 F169:H169 F158:H158 F147:H147 F139:H139 F128:H128 F118:H118 F94:H98">
    <cfRule type="cellIs" dxfId="762" priority="15" operator="equal">
      <formula>"TRUE"</formula>
    </cfRule>
  </conditionalFormatting>
  <conditionalFormatting sqref="I224:I226 I200:I204 I169 I158 I147 I139 I128 I118 I94:I98">
    <cfRule type="cellIs" dxfId="761" priority="14" operator="equal">
      <formula>"TRUE"</formula>
    </cfRule>
  </conditionalFormatting>
  <conditionalFormatting sqref="F52:H52 J52:Q52">
    <cfRule type="cellIs" dxfId="760" priority="373" operator="equal">
      <formula>"TRUE"</formula>
    </cfRule>
  </conditionalFormatting>
  <conditionalFormatting sqref="I52">
    <cfRule type="cellIs" dxfId="759" priority="374" operator="equal">
      <formula>"TRUE"</formula>
    </cfRule>
  </conditionalFormatting>
  <conditionalFormatting sqref="F53:H53 J53:AC53">
    <cfRule type="cellIs" dxfId="758" priority="9" operator="equal">
      <formula>"TRUE"</formula>
    </cfRule>
  </conditionalFormatting>
  <conditionalFormatting sqref="F53:H53 J53:AC53">
    <cfRule type="cellIs" dxfId="757" priority="10" operator="equal">
      <formula>"FALSE"</formula>
    </cfRule>
  </conditionalFormatting>
  <conditionalFormatting sqref="Y53:Z53">
    <cfRule type="cellIs" dxfId="756" priority="7" operator="equal">
      <formula>"TRUE"</formula>
    </cfRule>
  </conditionalFormatting>
  <conditionalFormatting sqref="Y53:Z53">
    <cfRule type="cellIs" dxfId="755" priority="8" operator="equal">
      <formula>"FALSE"</formula>
    </cfRule>
  </conditionalFormatting>
  <conditionalFormatting sqref="W53">
    <cfRule type="cellIs" dxfId="754" priority="5" operator="equal">
      <formula>"TRUE"</formula>
    </cfRule>
  </conditionalFormatting>
  <conditionalFormatting sqref="W53">
    <cfRule type="cellIs" dxfId="753" priority="6" operator="equal">
      <formula>"FALSE"</formula>
    </cfRule>
  </conditionalFormatting>
  <conditionalFormatting sqref="AC53">
    <cfRule type="cellIs" dxfId="752" priority="3" operator="equal">
      <formula>"TRUE"</formula>
    </cfRule>
  </conditionalFormatting>
  <conditionalFormatting sqref="AC53">
    <cfRule type="cellIs" dxfId="751" priority="4" operator="equal">
      <formula>"FALSE"</formula>
    </cfRule>
  </conditionalFormatting>
  <conditionalFormatting sqref="A53">
    <cfRule type="duplicateValues" dxfId="750" priority="11"/>
  </conditionalFormatting>
  <conditionalFormatting sqref="I53">
    <cfRule type="cellIs" dxfId="749" priority="1" operator="equal">
      <formula>"TRUE"</formula>
    </cfRule>
  </conditionalFormatting>
  <conditionalFormatting sqref="I53">
    <cfRule type="cellIs" dxfId="748" priority="2" operator="equal">
      <formula>"FALSE"</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6F9CE-E082-4180-A19F-6C632DE7E933}">
  <sheetPr>
    <outlinePr summaryBelow="0" summaryRight="0"/>
  </sheetPr>
  <dimension ref="A1:AZ911"/>
  <sheetViews>
    <sheetView zoomScale="90" zoomScaleNormal="90" workbookViewId="0">
      <pane xSplit="1" ySplit="1" topLeftCell="D168"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321</v>
      </c>
      <c r="G11" s="249" t="s">
        <v>30</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30</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30</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25</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25</v>
      </c>
      <c r="G43" s="249" t="s">
        <v>30</v>
      </c>
      <c r="H43" s="251" t="s">
        <v>30</v>
      </c>
      <c r="I43" s="253" t="s">
        <v>25</v>
      </c>
      <c r="J43" s="251" t="s">
        <v>30</v>
      </c>
      <c r="K43" s="251" t="s">
        <v>30</v>
      </c>
      <c r="L43" s="251" t="s">
        <v>30</v>
      </c>
      <c r="M43" s="251" t="s">
        <v>30</v>
      </c>
      <c r="N43" s="251" t="s">
        <v>25</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41</v>
      </c>
      <c r="J44" s="251" t="s">
        <v>30</v>
      </c>
      <c r="K44" s="251" t="s">
        <v>30</v>
      </c>
      <c r="L44" s="251" t="s">
        <v>30</v>
      </c>
      <c r="M44" s="251" t="s">
        <v>30</v>
      </c>
      <c r="N44" s="251" t="s">
        <v>25</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25</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41</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25</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41</v>
      </c>
      <c r="J49" s="251" t="s">
        <v>30</v>
      </c>
      <c r="K49" s="251" t="s">
        <v>30</v>
      </c>
      <c r="L49" s="251" t="s">
        <v>30</v>
      </c>
      <c r="M49" s="251" t="s">
        <v>30</v>
      </c>
      <c r="N49" s="251" t="s">
        <v>25</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30</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30</v>
      </c>
      <c r="Z55" s="139" t="s">
        <v>30</v>
      </c>
      <c r="AA55" s="139" t="s">
        <v>30</v>
      </c>
      <c r="AB55" s="139" t="s">
        <v>30</v>
      </c>
      <c r="AC55" s="139" t="s">
        <v>30</v>
      </c>
      <c r="AD55" s="139" t="s">
        <v>30</v>
      </c>
      <c r="AE55" s="139" t="s">
        <v>30</v>
      </c>
      <c r="AF55" s="139" t="s">
        <v>30</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30</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30</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25</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30</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30</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30</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30</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30</v>
      </c>
      <c r="K63" s="251" t="s">
        <v>30</v>
      </c>
      <c r="L63" s="251" t="s">
        <v>30</v>
      </c>
      <c r="M63" s="251" t="s">
        <v>30</v>
      </c>
      <c r="N63" s="251" t="s">
        <v>25</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30</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25</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30</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30</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30</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30</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30</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30</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41</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321</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30</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30</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41</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30</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30</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30</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569</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41</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30</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559</v>
      </c>
      <c r="G80" s="242" t="s">
        <v>30</v>
      </c>
      <c r="H80" s="251" t="s">
        <v>25</v>
      </c>
      <c r="I80" s="251" t="s">
        <v>30</v>
      </c>
      <c r="J80" s="251" t="s">
        <v>30</v>
      </c>
      <c r="K80" s="251" t="s">
        <v>30</v>
      </c>
      <c r="L80" s="251" t="s">
        <v>30</v>
      </c>
      <c r="M80" s="251" t="s">
        <v>30</v>
      </c>
      <c r="N80" s="251" t="s">
        <v>30</v>
      </c>
      <c r="O80" s="251" t="s">
        <v>25</v>
      </c>
      <c r="P80" s="251" t="s">
        <v>30</v>
      </c>
      <c r="Q80" s="252" t="s">
        <v>30</v>
      </c>
      <c r="R80" s="242" t="s">
        <v>30</v>
      </c>
      <c r="S80" s="140" t="s">
        <v>30</v>
      </c>
      <c r="T80" s="139" t="s">
        <v>30</v>
      </c>
      <c r="U80" s="160" t="s">
        <v>30</v>
      </c>
      <c r="V80" s="138" t="s">
        <v>25</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30</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569</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569</v>
      </c>
      <c r="I83" s="251" t="s">
        <v>30</v>
      </c>
      <c r="J83" s="251" t="s">
        <v>30</v>
      </c>
      <c r="K83" s="251" t="s">
        <v>30</v>
      </c>
      <c r="L83" s="251" t="s">
        <v>30</v>
      </c>
      <c r="M83" s="251" t="s">
        <v>30</v>
      </c>
      <c r="N83" s="251" t="s">
        <v>30</v>
      </c>
      <c r="O83" s="251" t="s">
        <v>569</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569</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30</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569</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30</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569</v>
      </c>
      <c r="I87" s="251" t="s">
        <v>30</v>
      </c>
      <c r="J87" s="251" t="s">
        <v>30</v>
      </c>
      <c r="K87" s="251" t="s">
        <v>30</v>
      </c>
      <c r="L87" s="251" t="s">
        <v>30</v>
      </c>
      <c r="M87" s="251" t="s">
        <v>30</v>
      </c>
      <c r="N87" s="251" t="s">
        <v>30</v>
      </c>
      <c r="O87" s="251" t="s">
        <v>30</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25</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25</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30</v>
      </c>
      <c r="I90" s="251" t="s">
        <v>30</v>
      </c>
      <c r="J90" s="251" t="s">
        <v>30</v>
      </c>
      <c r="K90" s="251" t="s">
        <v>30</v>
      </c>
      <c r="L90" s="251" t="s">
        <v>30</v>
      </c>
      <c r="M90" s="251" t="s">
        <v>30</v>
      </c>
      <c r="N90" s="251" t="s">
        <v>30</v>
      </c>
      <c r="O90" s="251" t="s">
        <v>30</v>
      </c>
      <c r="P90" s="251" t="s">
        <v>30</v>
      </c>
      <c r="Q90" s="252" t="s">
        <v>30</v>
      </c>
      <c r="R90" s="242" t="s">
        <v>30</v>
      </c>
      <c r="S90" s="140" t="s">
        <v>30</v>
      </c>
      <c r="T90" s="139" t="s">
        <v>30</v>
      </c>
      <c r="U90" s="160" t="s">
        <v>30</v>
      </c>
      <c r="V90" s="138" t="s">
        <v>30</v>
      </c>
      <c r="W90" s="139" t="s">
        <v>30</v>
      </c>
      <c r="X90" s="139" t="s">
        <v>30</v>
      </c>
      <c r="Y90" s="139" t="s">
        <v>30</v>
      </c>
      <c r="Z90" s="139" t="s">
        <v>30</v>
      </c>
      <c r="AA90" s="139" t="s">
        <v>30</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30</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30</v>
      </c>
      <c r="L99" s="251" t="s">
        <v>30</v>
      </c>
      <c r="M99" s="251" t="s">
        <v>30</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30</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25</v>
      </c>
      <c r="Y100" s="139" t="s">
        <v>30</v>
      </c>
      <c r="Z100" s="139" t="s">
        <v>30</v>
      </c>
      <c r="AA100" s="139" t="s">
        <v>25</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30</v>
      </c>
      <c r="L101" s="251" t="s">
        <v>30</v>
      </c>
      <c r="M101" s="251" t="s">
        <v>30</v>
      </c>
      <c r="N101" s="251" t="s">
        <v>30</v>
      </c>
      <c r="O101" s="251" t="s">
        <v>30</v>
      </c>
      <c r="P101" s="251" t="s">
        <v>30</v>
      </c>
      <c r="Q101" s="252" t="s">
        <v>30</v>
      </c>
      <c r="R101" s="242" t="s">
        <v>30</v>
      </c>
      <c r="S101" s="140" t="s">
        <v>30</v>
      </c>
      <c r="T101" s="139" t="s">
        <v>30</v>
      </c>
      <c r="U101" s="160" t="s">
        <v>30</v>
      </c>
      <c r="V101" s="138" t="s">
        <v>30</v>
      </c>
      <c r="W101" s="139" t="s">
        <v>30</v>
      </c>
      <c r="X101" s="139" t="s">
        <v>30</v>
      </c>
      <c r="Y101" s="139" t="s">
        <v>30</v>
      </c>
      <c r="Z101" s="139" t="s">
        <v>30</v>
      </c>
      <c r="AA101" s="139" t="s">
        <v>30</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30</v>
      </c>
      <c r="L102" s="251" t="s">
        <v>30</v>
      </c>
      <c r="M102" s="251" t="s">
        <v>30</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30</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30</v>
      </c>
      <c r="I103" s="251" t="s">
        <v>30</v>
      </c>
      <c r="J103" s="251" t="s">
        <v>30</v>
      </c>
      <c r="K103" s="251" t="s">
        <v>25</v>
      </c>
      <c r="L103" s="251" t="s">
        <v>30</v>
      </c>
      <c r="M103" s="251" t="s">
        <v>25</v>
      </c>
      <c r="N103" s="251" t="s">
        <v>25</v>
      </c>
      <c r="O103" s="251" t="s">
        <v>30</v>
      </c>
      <c r="P103" s="251" t="s">
        <v>30</v>
      </c>
      <c r="Q103" s="252" t="s">
        <v>30</v>
      </c>
      <c r="R103" s="242" t="s">
        <v>30</v>
      </c>
      <c r="S103" s="140" t="s">
        <v>30</v>
      </c>
      <c r="T103" s="139" t="s">
        <v>30</v>
      </c>
      <c r="U103" s="160" t="s">
        <v>30</v>
      </c>
      <c r="V103" s="138" t="s">
        <v>30</v>
      </c>
      <c r="W103" s="139" t="s">
        <v>30</v>
      </c>
      <c r="X103" s="139" t="s">
        <v>25</v>
      </c>
      <c r="Y103" s="139" t="s">
        <v>30</v>
      </c>
      <c r="Z103" s="139" t="s">
        <v>30</v>
      </c>
      <c r="AA103" s="139" t="s">
        <v>25</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30</v>
      </c>
      <c r="L104" s="251" t="s">
        <v>30</v>
      </c>
      <c r="M104" s="251" t="s">
        <v>30</v>
      </c>
      <c r="N104" s="251" t="s">
        <v>30</v>
      </c>
      <c r="O104" s="251" t="s">
        <v>30</v>
      </c>
      <c r="P104" s="251" t="s">
        <v>30</v>
      </c>
      <c r="Q104" s="252" t="s">
        <v>30</v>
      </c>
      <c r="R104" s="242" t="s">
        <v>30</v>
      </c>
      <c r="S104" s="140" t="s">
        <v>30</v>
      </c>
      <c r="T104" s="139" t="s">
        <v>30</v>
      </c>
      <c r="U104" s="160" t="s">
        <v>30</v>
      </c>
      <c r="V104" s="138" t="s">
        <v>30</v>
      </c>
      <c r="W104" s="139" t="s">
        <v>30</v>
      </c>
      <c r="X104" s="139" t="s">
        <v>30</v>
      </c>
      <c r="Y104" s="139" t="s">
        <v>30</v>
      </c>
      <c r="Z104" s="139" t="s">
        <v>30</v>
      </c>
      <c r="AA104" s="139" t="s">
        <v>30</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30</v>
      </c>
      <c r="I105" s="251" t="s">
        <v>30</v>
      </c>
      <c r="J105" s="251" t="s">
        <v>30</v>
      </c>
      <c r="K105" s="251" t="s">
        <v>30</v>
      </c>
      <c r="L105" s="251" t="s">
        <v>30</v>
      </c>
      <c r="M105" s="251" t="s">
        <v>30</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30</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30</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30</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30</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25</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41</v>
      </c>
      <c r="I110" s="251" t="s">
        <v>41</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25</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585</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25</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30</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30</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30</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30</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25</v>
      </c>
      <c r="O115" s="251" t="s">
        <v>30</v>
      </c>
      <c r="P115" s="251" t="s">
        <v>30</v>
      </c>
      <c r="Q115" s="252" t="s">
        <v>30</v>
      </c>
      <c r="R115" s="242" t="s">
        <v>30</v>
      </c>
      <c r="S115" s="140" t="s">
        <v>30</v>
      </c>
      <c r="T115" s="139" t="s">
        <v>30</v>
      </c>
      <c r="U115" s="160" t="s">
        <v>30</v>
      </c>
      <c r="V115" s="138" t="s">
        <v>30</v>
      </c>
      <c r="W115" s="139" t="s">
        <v>30</v>
      </c>
      <c r="X115" s="139" t="s">
        <v>30</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25</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25</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30</v>
      </c>
      <c r="P119" s="251" t="s">
        <v>30</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30</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25</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30</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30</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30</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30</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25</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25</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30</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41</v>
      </c>
      <c r="P137" s="251" t="s">
        <v>41</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585</v>
      </c>
      <c r="P138" s="251" t="s">
        <v>30</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585</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30</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30</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41</v>
      </c>
      <c r="P141" s="251" t="s">
        <v>25</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41</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41</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30</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25</v>
      </c>
      <c r="M148" s="251" t="s">
        <v>30</v>
      </c>
      <c r="N148" s="251" t="s">
        <v>30</v>
      </c>
      <c r="O148" s="251" t="s">
        <v>30</v>
      </c>
      <c r="P148" s="251" t="s">
        <v>30</v>
      </c>
      <c r="Q148" s="251" t="s">
        <v>41</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25</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25</v>
      </c>
      <c r="M151" s="251" t="s">
        <v>30</v>
      </c>
      <c r="N151" s="251" t="s">
        <v>30</v>
      </c>
      <c r="O151" s="251" t="s">
        <v>30</v>
      </c>
      <c r="P151" s="251" t="s">
        <v>30</v>
      </c>
      <c r="Q151" s="252" t="s">
        <v>41</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25</v>
      </c>
      <c r="M152" s="251" t="s">
        <v>30</v>
      </c>
      <c r="N152" s="251" t="s">
        <v>30</v>
      </c>
      <c r="O152" s="251" t="s">
        <v>30</v>
      </c>
      <c r="P152" s="251" t="s">
        <v>30</v>
      </c>
      <c r="Q152" s="252" t="s">
        <v>41</v>
      </c>
      <c r="R152" s="242" t="s">
        <v>30</v>
      </c>
      <c r="S152" s="140" t="s">
        <v>30</v>
      </c>
      <c r="T152" s="139" t="s">
        <v>30</v>
      </c>
      <c r="U152" s="160" t="s">
        <v>30</v>
      </c>
      <c r="V152" s="138" t="s">
        <v>30</v>
      </c>
      <c r="W152" s="139" t="s">
        <v>30</v>
      </c>
      <c r="X152" s="139" t="s">
        <v>30</v>
      </c>
      <c r="Y152" s="139" t="s">
        <v>30</v>
      </c>
      <c r="Z152" s="139" t="s">
        <v>25</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25</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25</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559</v>
      </c>
      <c r="G159" s="249" t="s">
        <v>30</v>
      </c>
      <c r="H159" s="251" t="s">
        <v>30</v>
      </c>
      <c r="I159" s="251" t="s">
        <v>30</v>
      </c>
      <c r="J159" s="242" t="s">
        <v>30</v>
      </c>
      <c r="K159" s="249" t="s">
        <v>30</v>
      </c>
      <c r="L159" s="251" t="s">
        <v>25</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25</v>
      </c>
      <c r="M161" s="251" t="s">
        <v>30</v>
      </c>
      <c r="N161" s="251" t="s">
        <v>30</v>
      </c>
      <c r="O161" s="251" t="s">
        <v>30</v>
      </c>
      <c r="P161" s="251" t="s">
        <v>30</v>
      </c>
      <c r="Q161" s="252" t="s">
        <v>41</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30</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569</v>
      </c>
      <c r="R162" s="242" t="s">
        <v>30</v>
      </c>
      <c r="S162" s="140" t="s">
        <v>30</v>
      </c>
      <c r="T162" s="106" t="s">
        <v>30</v>
      </c>
      <c r="U162" s="160" t="s">
        <v>30</v>
      </c>
      <c r="V162" s="138" t="s">
        <v>30</v>
      </c>
      <c r="W162" s="139" t="s">
        <v>30</v>
      </c>
      <c r="X162" s="139" t="s">
        <v>30</v>
      </c>
      <c r="Y162" s="139" t="s">
        <v>30</v>
      </c>
      <c r="Z162" s="139" t="s">
        <v>585</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25</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585</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569</v>
      </c>
      <c r="R165" s="242" t="s">
        <v>30</v>
      </c>
      <c r="S165" s="140" t="s">
        <v>30</v>
      </c>
      <c r="T165" s="139" t="s">
        <v>30</v>
      </c>
      <c r="U165" s="160" t="s">
        <v>30</v>
      </c>
      <c r="V165" s="138" t="s">
        <v>30</v>
      </c>
      <c r="W165" s="139" t="s">
        <v>30</v>
      </c>
      <c r="X165" s="139" t="s">
        <v>30</v>
      </c>
      <c r="Y165" s="139" t="s">
        <v>30</v>
      </c>
      <c r="Z165" s="139" t="s">
        <v>585</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30</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41</v>
      </c>
      <c r="P167" s="251" t="s">
        <v>30</v>
      </c>
      <c r="Q167" s="252" t="s">
        <v>41</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25</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26"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587</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26" x14ac:dyDescent="0.25">
      <c r="A178" s="152" t="s">
        <v>348</v>
      </c>
      <c r="B178" s="152" t="s">
        <v>360</v>
      </c>
      <c r="C178" s="146"/>
      <c r="D178" s="155" t="s">
        <v>10</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587</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569</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26"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587</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26"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587</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26"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587</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 x14ac:dyDescent="0.25">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conditionalFormatting sqref="F231:AC910 AD229:AF909 R230:AC230 V54:V135 AD53:AG228 W54:AC229 S54:U129 R54:R148 V2:AG52 S25:U52 R27:R52">
    <cfRule type="cellIs" dxfId="747" priority="370" operator="equal">
      <formula>"TRUE"</formula>
    </cfRule>
  </conditionalFormatting>
  <conditionalFormatting sqref="F231:AC910 AD229:AF909 R230:AC230 V54:V135 AD53:AG228 W54:AC229 S54:U129 R54:R148 V2:AG52 S25:U52 R27:R52">
    <cfRule type="cellIs" dxfId="746" priority="371" operator="equal">
      <formula>"FALSE"</formula>
    </cfRule>
  </conditionalFormatting>
  <conditionalFormatting sqref="AF84">
    <cfRule type="cellIs" dxfId="745" priority="321" operator="equal">
      <formula>"TRUE"</formula>
    </cfRule>
  </conditionalFormatting>
  <conditionalFormatting sqref="F1:I1 M1:Q1 U1:AF1">
    <cfRule type="cellIs" dxfId="744" priority="368" operator="equal">
      <formula>"TRUE"</formula>
    </cfRule>
  </conditionalFormatting>
  <conditionalFormatting sqref="F1:I1 M1:Q1 U1:AF1">
    <cfRule type="cellIs" dxfId="743" priority="369" operator="equal">
      <formula>"FALSE"</formula>
    </cfRule>
  </conditionalFormatting>
  <conditionalFormatting sqref="AF84">
    <cfRule type="cellIs" dxfId="742" priority="322" operator="equal">
      <formula>"FALSE"</formula>
    </cfRule>
  </conditionalFormatting>
  <conditionalFormatting sqref="AG85:AG90">
    <cfRule type="cellIs" dxfId="741" priority="311" operator="equal">
      <formula>"TRUE"</formula>
    </cfRule>
  </conditionalFormatting>
  <conditionalFormatting sqref="AG85:AG90">
    <cfRule type="cellIs" dxfId="740" priority="312" operator="equal">
      <formula>"FALSE"</formula>
    </cfRule>
  </conditionalFormatting>
  <conditionalFormatting sqref="AE85:AE90">
    <cfRule type="cellIs" dxfId="739" priority="315" operator="equal">
      <formula>"TRUE"</formula>
    </cfRule>
  </conditionalFormatting>
  <conditionalFormatting sqref="AE85:AE90">
    <cfRule type="cellIs" dxfId="738" priority="316" operator="equal">
      <formula>"FALSE"</formula>
    </cfRule>
  </conditionalFormatting>
  <conditionalFormatting sqref="AG84">
    <cfRule type="cellIs" dxfId="737" priority="313" operator="equal">
      <formula>"TRUE"</formula>
    </cfRule>
  </conditionalFormatting>
  <conditionalFormatting sqref="AG84">
    <cfRule type="cellIs" dxfId="736" priority="314" operator="equal">
      <formula>"FALSE"</formula>
    </cfRule>
  </conditionalFormatting>
  <conditionalFormatting sqref="T1">
    <cfRule type="cellIs" dxfId="735" priority="364" operator="equal">
      <formula>"TRUE"</formula>
    </cfRule>
  </conditionalFormatting>
  <conditionalFormatting sqref="AE84">
    <cfRule type="cellIs" dxfId="734" priority="319" operator="equal">
      <formula>"TRUE"</formula>
    </cfRule>
  </conditionalFormatting>
  <conditionalFormatting sqref="AE84">
    <cfRule type="cellIs" dxfId="733" priority="320" operator="equal">
      <formula>"FALSE"</formula>
    </cfRule>
  </conditionalFormatting>
  <conditionalFormatting sqref="AF85:AF90">
    <cfRule type="cellIs" dxfId="732" priority="317" operator="equal">
      <formula>"TRUE"</formula>
    </cfRule>
  </conditionalFormatting>
  <conditionalFormatting sqref="AF85:AF90">
    <cfRule type="cellIs" dxfId="731" priority="318" operator="equal">
      <formula>"FALSE"</formula>
    </cfRule>
  </conditionalFormatting>
  <conditionalFormatting sqref="AG68">
    <cfRule type="cellIs" dxfId="730" priority="297" operator="equal">
      <formula>"TRUE"</formula>
    </cfRule>
  </conditionalFormatting>
  <conditionalFormatting sqref="AG68">
    <cfRule type="cellIs" dxfId="729" priority="298" operator="equal">
      <formula>"FALSE"</formula>
    </cfRule>
  </conditionalFormatting>
  <conditionalFormatting sqref="AG26">
    <cfRule type="cellIs" dxfId="728" priority="301" operator="equal">
      <formula>"TRUE"</formula>
    </cfRule>
  </conditionalFormatting>
  <conditionalFormatting sqref="AG26">
    <cfRule type="cellIs" dxfId="727" priority="302" operator="equal">
      <formula>"FALSE"</formula>
    </cfRule>
  </conditionalFormatting>
  <conditionalFormatting sqref="AG69:AG83 AG66:AG67">
    <cfRule type="cellIs" dxfId="726" priority="299" operator="equal">
      <formula>"TRUE"</formula>
    </cfRule>
  </conditionalFormatting>
  <conditionalFormatting sqref="AG69:AG83 AG66:AG67">
    <cfRule type="cellIs" dxfId="725" priority="300" operator="equal">
      <formula>"FALSE"</formula>
    </cfRule>
  </conditionalFormatting>
  <conditionalFormatting sqref="AF65">
    <cfRule type="cellIs" dxfId="724" priority="293" operator="equal">
      <formula>"TRUE"</formula>
    </cfRule>
  </conditionalFormatting>
  <conditionalFormatting sqref="AF65">
    <cfRule type="cellIs" dxfId="723" priority="294" operator="equal">
      <formula>"FALSE"</formula>
    </cfRule>
  </conditionalFormatting>
  <conditionalFormatting sqref="AE65">
    <cfRule type="cellIs" dxfId="722" priority="289" operator="equal">
      <formula>"TRUE"</formula>
    </cfRule>
  </conditionalFormatting>
  <conditionalFormatting sqref="AE65">
    <cfRule type="cellIs" dxfId="721" priority="290" operator="equal">
      <formula>"FALSE"</formula>
    </cfRule>
  </conditionalFormatting>
  <conditionalFormatting sqref="AG65">
    <cfRule type="cellIs" dxfId="720" priority="287" operator="equal">
      <formula>"TRUE"</formula>
    </cfRule>
  </conditionalFormatting>
  <conditionalFormatting sqref="AG65">
    <cfRule type="cellIs" dxfId="719" priority="288" operator="equal">
      <formula>"FALSE"</formula>
    </cfRule>
  </conditionalFormatting>
  <conditionalFormatting sqref="T2:U23 T131:U135 T137:U138 S157:U157 S181:U181 U177 S180 U180 S183:U184 U185 T141:U156 S159:U159 S162:U168 S171:U176 S186:T187 T182:U182 S188:U210 S178:T179 S177 S185">
    <cfRule type="cellIs" dxfId="718" priority="285" operator="equal">
      <formula>"TRUE"</formula>
    </cfRule>
  </conditionalFormatting>
  <conditionalFormatting sqref="T2:U23 T131:U135 T137:U138 S157:U157 S181:U181 U177 S180 U180 S183:U184 U185 T141:U156 S159:U159 S162:U168 S171:U176 S186:T187 T182:U182 S188:U210 S178:T179 S177 S185">
    <cfRule type="cellIs" dxfId="717" priority="286" operator="equal">
      <formula>"FALSE"</formula>
    </cfRule>
  </conditionalFormatting>
  <conditionalFormatting sqref="AG24">
    <cfRule type="cellIs" dxfId="716" priority="279" operator="equal">
      <formula>"TRUE"</formula>
    </cfRule>
  </conditionalFormatting>
  <conditionalFormatting sqref="AG24">
    <cfRule type="cellIs" dxfId="715" priority="280" operator="equal">
      <formula>"FALSE"</formula>
    </cfRule>
  </conditionalFormatting>
  <conditionalFormatting sqref="T24:U24">
    <cfRule type="cellIs" dxfId="714" priority="277" operator="equal">
      <formula>"TRUE"</formula>
    </cfRule>
  </conditionalFormatting>
  <conditionalFormatting sqref="T24:U24">
    <cfRule type="cellIs" dxfId="713" priority="278" operator="equal">
      <formula>"FALSE"</formula>
    </cfRule>
  </conditionalFormatting>
  <conditionalFormatting sqref="AF135">
    <cfRule type="cellIs" dxfId="712" priority="275" operator="equal">
      <formula>"TRUE"</formula>
    </cfRule>
  </conditionalFormatting>
  <conditionalFormatting sqref="AF135">
    <cfRule type="cellIs" dxfId="711" priority="276" operator="equal">
      <formula>"FALSE"</formula>
    </cfRule>
  </conditionalFormatting>
  <conditionalFormatting sqref="T136:U136">
    <cfRule type="cellIs" dxfId="710" priority="273" operator="equal">
      <formula>"TRUE"</formula>
    </cfRule>
  </conditionalFormatting>
  <conditionalFormatting sqref="T136:U136">
    <cfRule type="cellIs" dxfId="709" priority="274" operator="equal">
      <formula>"FALSE"</formula>
    </cfRule>
  </conditionalFormatting>
  <conditionalFormatting sqref="Z136:AA136">
    <cfRule type="cellIs" dxfId="708" priority="271" operator="equal">
      <formula>"TRUE"</formula>
    </cfRule>
  </conditionalFormatting>
  <conditionalFormatting sqref="Z136:AA136">
    <cfRule type="cellIs" dxfId="707" priority="272" operator="equal">
      <formula>"FALSE"</formula>
    </cfRule>
  </conditionalFormatting>
  <conditionalFormatting sqref="AF135">
    <cfRule type="cellIs" dxfId="706" priority="269" operator="equal">
      <formula>"TRUE"</formula>
    </cfRule>
  </conditionalFormatting>
  <conditionalFormatting sqref="AF135">
    <cfRule type="cellIs" dxfId="705" priority="270" operator="equal">
      <formula>"FALSE"</formula>
    </cfRule>
  </conditionalFormatting>
  <conditionalFormatting sqref="AG135">
    <cfRule type="cellIs" dxfId="704" priority="267" operator="equal">
      <formula>"TRUE"</formula>
    </cfRule>
  </conditionalFormatting>
  <conditionalFormatting sqref="AG135">
    <cfRule type="cellIs" dxfId="703" priority="268" operator="equal">
      <formula>"FALSE"</formula>
    </cfRule>
  </conditionalFormatting>
  <conditionalFormatting sqref="S2:S23 S137 S131:S135">
    <cfRule type="cellIs" dxfId="702" priority="265" operator="equal">
      <formula>"TRUE"</formula>
    </cfRule>
  </conditionalFormatting>
  <conditionalFormatting sqref="S2:S23 S137 S131:S135">
    <cfRule type="cellIs" dxfId="701" priority="266" operator="equal">
      <formula>"FALSE"</formula>
    </cfRule>
  </conditionalFormatting>
  <conditionalFormatting sqref="S24">
    <cfRule type="cellIs" dxfId="700" priority="263" operator="equal">
      <formula>"TRUE"</formula>
    </cfRule>
  </conditionalFormatting>
  <conditionalFormatting sqref="S24">
    <cfRule type="cellIs" dxfId="699" priority="264" operator="equal">
      <formula>"FALSE"</formula>
    </cfRule>
  </conditionalFormatting>
  <conditionalFormatting sqref="S143">
    <cfRule type="cellIs" dxfId="698" priority="251" operator="equal">
      <formula>"TRUE"</formula>
    </cfRule>
  </conditionalFormatting>
  <conditionalFormatting sqref="S143">
    <cfRule type="cellIs" dxfId="697" priority="252" operator="equal">
      <formula>"FALSE"</formula>
    </cfRule>
  </conditionalFormatting>
  <conditionalFormatting sqref="S143">
    <cfRule type="cellIs" dxfId="696" priority="249" operator="equal">
      <formula>"TRUE"</formula>
    </cfRule>
  </conditionalFormatting>
  <conditionalFormatting sqref="S143">
    <cfRule type="cellIs" dxfId="695" priority="250" operator="equal">
      <formula>"FALSE"</formula>
    </cfRule>
  </conditionalFormatting>
  <conditionalFormatting sqref="S136">
    <cfRule type="cellIs" dxfId="694" priority="261" operator="equal">
      <formula>"TRUE"</formula>
    </cfRule>
  </conditionalFormatting>
  <conditionalFormatting sqref="S136">
    <cfRule type="cellIs" dxfId="693" priority="262" operator="equal">
      <formula>"FALSE"</formula>
    </cfRule>
  </conditionalFormatting>
  <conditionalFormatting sqref="S136">
    <cfRule type="cellIs" dxfId="692" priority="259" operator="equal">
      <formula>"TRUE"</formula>
    </cfRule>
  </conditionalFormatting>
  <conditionalFormatting sqref="S136">
    <cfRule type="cellIs" dxfId="691" priority="260" operator="equal">
      <formula>"FALSE"</formula>
    </cfRule>
  </conditionalFormatting>
  <conditionalFormatting sqref="S130">
    <cfRule type="cellIs" dxfId="690" priority="255" operator="equal">
      <formula>"TRUE"</formula>
    </cfRule>
  </conditionalFormatting>
  <conditionalFormatting sqref="S130">
    <cfRule type="cellIs" dxfId="689" priority="256" operator="equal">
      <formula>"FALSE"</formula>
    </cfRule>
  </conditionalFormatting>
  <conditionalFormatting sqref="T130:U130">
    <cfRule type="cellIs" dxfId="688" priority="257" operator="equal">
      <formula>"TRUE"</formula>
    </cfRule>
  </conditionalFormatting>
  <conditionalFormatting sqref="T130:U130">
    <cfRule type="cellIs" dxfId="687" priority="258" operator="equal">
      <formula>"FALSE"</formula>
    </cfRule>
  </conditionalFormatting>
  <conditionalFormatting sqref="S155">
    <cfRule type="cellIs" dxfId="686" priority="239" operator="equal">
      <formula>"TRUE"</formula>
    </cfRule>
  </conditionalFormatting>
  <conditionalFormatting sqref="S155">
    <cfRule type="cellIs" dxfId="685" priority="240" operator="equal">
      <formula>"FALSE"</formula>
    </cfRule>
  </conditionalFormatting>
  <conditionalFormatting sqref="S144 S138 S141:S142">
    <cfRule type="cellIs" dxfId="684" priority="253" operator="equal">
      <formula>"TRUE"</formula>
    </cfRule>
  </conditionalFormatting>
  <conditionalFormatting sqref="S144 S138 S141:S142">
    <cfRule type="cellIs" dxfId="683" priority="254" operator="equal">
      <formula>"FALSE"</formula>
    </cfRule>
  </conditionalFormatting>
  <conditionalFormatting sqref="T177">
    <cfRule type="cellIs" dxfId="682" priority="235" operator="equal">
      <formula>"TRUE"</formula>
    </cfRule>
  </conditionalFormatting>
  <conditionalFormatting sqref="T177">
    <cfRule type="cellIs" dxfId="681" priority="236" operator="equal">
      <formula>"FALSE"</formula>
    </cfRule>
  </conditionalFormatting>
  <conditionalFormatting sqref="T180">
    <cfRule type="cellIs" dxfId="680" priority="233" operator="equal">
      <formula>"TRUE"</formula>
    </cfRule>
  </conditionalFormatting>
  <conditionalFormatting sqref="T180">
    <cfRule type="cellIs" dxfId="679" priority="234" operator="equal">
      <formula>"FALSE"</formula>
    </cfRule>
  </conditionalFormatting>
  <conditionalFormatting sqref="S150 S145:S148">
    <cfRule type="cellIs" dxfId="678" priority="247" operator="equal">
      <formula>"TRUE"</formula>
    </cfRule>
  </conditionalFormatting>
  <conditionalFormatting sqref="S150 S145:S148">
    <cfRule type="cellIs" dxfId="677" priority="248" operator="equal">
      <formula>"FALSE"</formula>
    </cfRule>
  </conditionalFormatting>
  <conditionalFormatting sqref="S149">
    <cfRule type="cellIs" dxfId="676" priority="245" operator="equal">
      <formula>"TRUE"</formula>
    </cfRule>
  </conditionalFormatting>
  <conditionalFormatting sqref="S149">
    <cfRule type="cellIs" dxfId="675" priority="246" operator="equal">
      <formula>"FALSE"</formula>
    </cfRule>
  </conditionalFormatting>
  <conditionalFormatting sqref="S149">
    <cfRule type="cellIs" dxfId="674" priority="243" operator="equal">
      <formula>"TRUE"</formula>
    </cfRule>
  </conditionalFormatting>
  <conditionalFormatting sqref="S149">
    <cfRule type="cellIs" dxfId="673" priority="244" operator="equal">
      <formula>"FALSE"</formula>
    </cfRule>
  </conditionalFormatting>
  <conditionalFormatting sqref="S156 S151:S154">
    <cfRule type="cellIs" dxfId="672" priority="241" operator="equal">
      <formula>"TRUE"</formula>
    </cfRule>
  </conditionalFormatting>
  <conditionalFormatting sqref="S156 S151:S154">
    <cfRule type="cellIs" dxfId="671" priority="242" operator="equal">
      <formula>"FALSE"</formula>
    </cfRule>
  </conditionalFormatting>
  <conditionalFormatting sqref="S155">
    <cfRule type="cellIs" dxfId="670" priority="237" operator="equal">
      <formula>"TRUE"</formula>
    </cfRule>
  </conditionalFormatting>
  <conditionalFormatting sqref="S155">
    <cfRule type="cellIs" dxfId="669" priority="238" operator="equal">
      <formula>"FALSE"</formula>
    </cfRule>
  </conditionalFormatting>
  <conditionalFormatting sqref="S182">
    <cfRule type="cellIs" dxfId="668" priority="231" operator="equal">
      <formula>"TRUE"</formula>
    </cfRule>
  </conditionalFormatting>
  <conditionalFormatting sqref="S182">
    <cfRule type="cellIs" dxfId="667" priority="232" operator="equal">
      <formula>"FALSE"</formula>
    </cfRule>
  </conditionalFormatting>
  <conditionalFormatting sqref="T185">
    <cfRule type="cellIs" dxfId="666" priority="229" operator="equal">
      <formula>"TRUE"</formula>
    </cfRule>
  </conditionalFormatting>
  <conditionalFormatting sqref="T185">
    <cfRule type="cellIs" dxfId="665" priority="230" operator="equal">
      <formula>"FALSE"</formula>
    </cfRule>
  </conditionalFormatting>
  <conditionalFormatting sqref="U186:U187">
    <cfRule type="cellIs" dxfId="664" priority="227" operator="equal">
      <formula>"TRUE"</formula>
    </cfRule>
  </conditionalFormatting>
  <conditionalFormatting sqref="U186:U187">
    <cfRule type="cellIs" dxfId="663" priority="228" operator="equal">
      <formula>"FALSE"</formula>
    </cfRule>
  </conditionalFormatting>
  <conditionalFormatting sqref="U178:U179">
    <cfRule type="cellIs" dxfId="662" priority="225" operator="equal">
      <formula>"TRUE"</formula>
    </cfRule>
  </conditionalFormatting>
  <conditionalFormatting sqref="U178:U179">
    <cfRule type="cellIs" dxfId="661" priority="226" operator="equal">
      <formula>"FALSE"</formula>
    </cfRule>
  </conditionalFormatting>
  <conditionalFormatting sqref="R1:S1">
    <cfRule type="cellIs" dxfId="660" priority="366" operator="equal">
      <formula>"TRUE"</formula>
    </cfRule>
  </conditionalFormatting>
  <conditionalFormatting sqref="R1:S1">
    <cfRule type="cellIs" dxfId="659" priority="367" operator="equal">
      <formula>"FALSE"</formula>
    </cfRule>
  </conditionalFormatting>
  <conditionalFormatting sqref="T1">
    <cfRule type="cellIs" dxfId="658" priority="365" operator="equal">
      <formula>"FALSE"</formula>
    </cfRule>
  </conditionalFormatting>
  <conditionalFormatting sqref="T169">
    <cfRule type="cellIs" dxfId="657" priority="218" operator="equal">
      <formula>"TRUE"</formula>
    </cfRule>
  </conditionalFormatting>
  <conditionalFormatting sqref="T169">
    <cfRule type="cellIs" dxfId="656" priority="219" operator="equal">
      <formula>"FALSE"</formula>
    </cfRule>
  </conditionalFormatting>
  <conditionalFormatting sqref="S170 U170">
    <cfRule type="cellIs" dxfId="655" priority="216" operator="equal">
      <formula>"TRUE"</formula>
    </cfRule>
  </conditionalFormatting>
  <conditionalFormatting sqref="S170 U170">
    <cfRule type="cellIs" dxfId="654" priority="217" operator="equal">
      <formula>"FALSE"</formula>
    </cfRule>
  </conditionalFormatting>
  <conditionalFormatting sqref="T170">
    <cfRule type="cellIs" dxfId="653" priority="214" operator="equal">
      <formula>"TRUE"</formula>
    </cfRule>
  </conditionalFormatting>
  <conditionalFormatting sqref="T170">
    <cfRule type="cellIs" dxfId="652" priority="215" operator="equal">
      <formula>"FALSE"</formula>
    </cfRule>
  </conditionalFormatting>
  <conditionalFormatting sqref="T160">
    <cfRule type="cellIs" dxfId="651" priority="210" operator="equal">
      <formula>"TRUE"</formula>
    </cfRule>
  </conditionalFormatting>
  <conditionalFormatting sqref="T160">
    <cfRule type="cellIs" dxfId="650" priority="211"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649" priority="191" operator="equal">
      <formula>"TRUE"</formula>
    </cfRule>
  </conditionalFormatting>
  <conditionalFormatting sqref="F141:G142 I141:J142">
    <cfRule type="cellIs" dxfId="648" priority="189"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647" priority="190" operator="equal">
      <formula>"FALSE"</formula>
    </cfRule>
  </conditionalFormatting>
  <conditionalFormatting sqref="F143:G143 I143:J143">
    <cfRule type="cellIs" dxfId="646" priority="187" operator="equal">
      <formula>"TRUE"</formula>
    </cfRule>
  </conditionalFormatting>
  <conditionalFormatting sqref="F141:G142 I141:J142">
    <cfRule type="cellIs" dxfId="645" priority="188" operator="equal">
      <formula>"FALSE"</formula>
    </cfRule>
  </conditionalFormatting>
  <conditionalFormatting sqref="F144:G144 I144:J144 J146 F146:G146 F151:G157 J151:J157 J148:J149 F148:G149">
    <cfRule type="cellIs" dxfId="644" priority="185" operator="equal">
      <formula>"TRUE"</formula>
    </cfRule>
  </conditionalFormatting>
  <conditionalFormatting sqref="F143:G143 I143:J143">
    <cfRule type="cellIs" dxfId="643" priority="186" operator="equal">
      <formula>"FALSE"</formula>
    </cfRule>
  </conditionalFormatting>
  <conditionalFormatting sqref="G159:G161 G163:G165 I163:J165 I159:J161">
    <cfRule type="cellIs" dxfId="642" priority="183" operator="equal">
      <formula>"TRUE"</formula>
    </cfRule>
  </conditionalFormatting>
  <conditionalFormatting sqref="F144:G144 I144:J144 J146 F146:G146 F151:G157 J151:J157 J148:J149 F148:G149">
    <cfRule type="cellIs" dxfId="641" priority="184" operator="equal">
      <formula>"FALSE"</formula>
    </cfRule>
  </conditionalFormatting>
  <conditionalFormatting sqref="F166:G166 I166:J166">
    <cfRule type="cellIs" dxfId="640" priority="181" operator="equal">
      <formula>"TRUE"</formula>
    </cfRule>
  </conditionalFormatting>
  <conditionalFormatting sqref="G159:G161 G163:G165 I163:J165 I159:J161">
    <cfRule type="cellIs" dxfId="639" priority="182" operator="equal">
      <formula>"FALSE"</formula>
    </cfRule>
  </conditionalFormatting>
  <conditionalFormatting sqref="F167:G168 I167:J168">
    <cfRule type="cellIs" dxfId="638" priority="179" operator="equal">
      <formula>"TRUE"</formula>
    </cfRule>
  </conditionalFormatting>
  <conditionalFormatting sqref="F166:G166 I166:J166">
    <cfRule type="cellIs" dxfId="637" priority="180" operator="equal">
      <formula>"FALSE"</formula>
    </cfRule>
  </conditionalFormatting>
  <conditionalFormatting sqref="F170">
    <cfRule type="cellIs" dxfId="636" priority="177" operator="equal">
      <formula>"TRUE"</formula>
    </cfRule>
  </conditionalFormatting>
  <conditionalFormatting sqref="F167:G168 I167:J168">
    <cfRule type="cellIs" dxfId="635" priority="178" operator="equal">
      <formula>"FALSE"</formula>
    </cfRule>
  </conditionalFormatting>
  <conditionalFormatting sqref="G170">
    <cfRule type="cellIs" dxfId="634" priority="175" operator="equal">
      <formula>"TRUE"</formula>
    </cfRule>
  </conditionalFormatting>
  <conditionalFormatting sqref="F170">
    <cfRule type="cellIs" dxfId="633" priority="176" operator="equal">
      <formula>"FALSE"</formula>
    </cfRule>
  </conditionalFormatting>
  <conditionalFormatting sqref="I170">
    <cfRule type="cellIs" dxfId="632" priority="173" operator="equal">
      <formula>"TRUE"</formula>
    </cfRule>
  </conditionalFormatting>
  <conditionalFormatting sqref="G170">
    <cfRule type="cellIs" dxfId="631" priority="174" operator="equal">
      <formula>"FALSE"</formula>
    </cfRule>
  </conditionalFormatting>
  <conditionalFormatting sqref="J170">
    <cfRule type="cellIs" dxfId="630" priority="171" operator="equal">
      <formula>"TRUE"</formula>
    </cfRule>
  </conditionalFormatting>
  <conditionalFormatting sqref="I170">
    <cfRule type="cellIs" dxfId="629" priority="172" operator="equal">
      <formula>"FALSE"</formula>
    </cfRule>
  </conditionalFormatting>
  <conditionalFormatting sqref="F159:F161 F163:F165">
    <cfRule type="cellIs" dxfId="628" priority="169" operator="equal">
      <formula>"TRUE"</formula>
    </cfRule>
  </conditionalFormatting>
  <conditionalFormatting sqref="J170">
    <cfRule type="cellIs" dxfId="627" priority="170" operator="equal">
      <formula>"FALSE"</formula>
    </cfRule>
  </conditionalFormatting>
  <conditionalFormatting sqref="F73:G73 I73:J73">
    <cfRule type="cellIs" dxfId="626" priority="167" operator="equal">
      <formula>"TRUE"</formula>
    </cfRule>
  </conditionalFormatting>
  <conditionalFormatting sqref="F159:F161 F163:F165">
    <cfRule type="cellIs" dxfId="625" priority="168" operator="equal">
      <formula>"FALSE"</formula>
    </cfRule>
  </conditionalFormatting>
  <conditionalFormatting sqref="J50">
    <cfRule type="cellIs" dxfId="624" priority="165" operator="equal">
      <formula>"TRUE"</formula>
    </cfRule>
  </conditionalFormatting>
  <conditionalFormatting sqref="F73:G73 I73:J73">
    <cfRule type="cellIs" dxfId="623" priority="166" operator="equal">
      <formula>"FALSE"</formula>
    </cfRule>
  </conditionalFormatting>
  <conditionalFormatting sqref="G162 I162:J162">
    <cfRule type="cellIs" dxfId="622" priority="163" operator="equal">
      <formula>"TRUE"</formula>
    </cfRule>
  </conditionalFormatting>
  <conditionalFormatting sqref="J50">
    <cfRule type="cellIs" dxfId="621" priority="164" operator="equal">
      <formula>"FALSE"</formula>
    </cfRule>
  </conditionalFormatting>
  <conditionalFormatting sqref="F162">
    <cfRule type="cellIs" dxfId="620" priority="161" operator="equal">
      <formula>"TRUE"</formula>
    </cfRule>
  </conditionalFormatting>
  <conditionalFormatting sqref="G162 I162:J162">
    <cfRule type="cellIs" dxfId="619" priority="162" operator="equal">
      <formula>"FALSE"</formula>
    </cfRule>
  </conditionalFormatting>
  <conditionalFormatting sqref="I179:J179 I181:J182">
    <cfRule type="cellIs" dxfId="618" priority="159" operator="equal">
      <formula>"TRUE"</formula>
    </cfRule>
  </conditionalFormatting>
  <conditionalFormatting sqref="F162">
    <cfRule type="cellIs" dxfId="617" priority="160" operator="equal">
      <formula>"FALSE"</formula>
    </cfRule>
  </conditionalFormatting>
  <conditionalFormatting sqref="J69">
    <cfRule type="cellIs" dxfId="616" priority="157" operator="equal">
      <formula>"TRUE"</formula>
    </cfRule>
  </conditionalFormatting>
  <conditionalFormatting sqref="I179:J179 I181:J182">
    <cfRule type="cellIs" dxfId="615" priority="158" operator="equal">
      <formula>"FALSE"</formula>
    </cfRule>
  </conditionalFormatting>
  <conditionalFormatting sqref="F119:F127">
    <cfRule type="cellIs" dxfId="614" priority="155" operator="equal">
      <formula>"TRUE"</formula>
    </cfRule>
  </conditionalFormatting>
  <conditionalFormatting sqref="J69">
    <cfRule type="cellIs" dxfId="613" priority="156" operator="equal">
      <formula>"FALSE"</formula>
    </cfRule>
  </conditionalFormatting>
  <conditionalFormatting sqref="F90:F93 F99:F102">
    <cfRule type="cellIs" dxfId="612" priority="153" operator="equal">
      <formula>"TRUE"</formula>
    </cfRule>
  </conditionalFormatting>
  <conditionalFormatting sqref="F119:F127">
    <cfRule type="cellIs" dxfId="611" priority="154" operator="equal">
      <formula>"FALSE"</formula>
    </cfRule>
  </conditionalFormatting>
  <conditionalFormatting sqref="F76:F78">
    <cfRule type="cellIs" dxfId="610" priority="151" operator="equal">
      <formula>"TRUE"</formula>
    </cfRule>
  </conditionalFormatting>
  <conditionalFormatting sqref="F90:F93 F99:F102">
    <cfRule type="cellIs" dxfId="609" priority="152" operator="equal">
      <formula>"FALSE"</formula>
    </cfRule>
  </conditionalFormatting>
  <conditionalFormatting sqref="F55:F58">
    <cfRule type="cellIs" dxfId="608" priority="149" operator="equal">
      <formula>"TRUE"</formula>
    </cfRule>
  </conditionalFormatting>
  <conditionalFormatting sqref="F76:F78">
    <cfRule type="cellIs" dxfId="607" priority="150" operator="equal">
      <formula>"FALSE"</formula>
    </cfRule>
  </conditionalFormatting>
  <conditionalFormatting sqref="I146 I151:I157 I148:I149">
    <cfRule type="cellIs" dxfId="606" priority="147" operator="equal">
      <formula>"TRUE"</formula>
    </cfRule>
  </conditionalFormatting>
  <conditionalFormatting sqref="F55:F58">
    <cfRule type="cellIs" dxfId="605" priority="148" operator="equal">
      <formula>"FALSE"</formula>
    </cfRule>
  </conditionalFormatting>
  <conditionalFormatting sqref="J119:J127">
    <cfRule type="cellIs" dxfId="604" priority="145" operator="equal">
      <formula>"TRUE"</formula>
    </cfRule>
  </conditionalFormatting>
  <conditionalFormatting sqref="I146 I151:I157 I148:I149">
    <cfRule type="cellIs" dxfId="603" priority="146" operator="equal">
      <formula>"FALSE"</formula>
    </cfRule>
  </conditionalFormatting>
  <conditionalFormatting sqref="J90:J93">
    <cfRule type="cellIs" dxfId="602" priority="143" operator="equal">
      <formula>"TRUE"</formula>
    </cfRule>
  </conditionalFormatting>
  <conditionalFormatting sqref="J119:J127">
    <cfRule type="cellIs" dxfId="601" priority="144" operator="equal">
      <formula>"FALSE"</formula>
    </cfRule>
  </conditionalFormatting>
  <conditionalFormatting sqref="I90:I93">
    <cfRule type="cellIs" dxfId="600" priority="141" operator="equal">
      <formula>"TRUE"</formula>
    </cfRule>
  </conditionalFormatting>
  <conditionalFormatting sqref="J90:J93">
    <cfRule type="cellIs" dxfId="599" priority="142" operator="equal">
      <formula>"FALSE"</formula>
    </cfRule>
  </conditionalFormatting>
  <conditionalFormatting sqref="I76:I79">
    <cfRule type="cellIs" dxfId="598" priority="139" operator="equal">
      <formula>"TRUE"</formula>
    </cfRule>
  </conditionalFormatting>
  <conditionalFormatting sqref="I90:I93">
    <cfRule type="cellIs" dxfId="597" priority="140" operator="equal">
      <formula>"FALSE"</formula>
    </cfRule>
  </conditionalFormatting>
  <conditionalFormatting sqref="J76:J79">
    <cfRule type="cellIs" dxfId="596" priority="137" operator="equal">
      <formula>"TRUE"</formula>
    </cfRule>
  </conditionalFormatting>
  <conditionalFormatting sqref="I76:I79">
    <cfRule type="cellIs" dxfId="595" priority="138" operator="equal">
      <formula>"FALSE"</formula>
    </cfRule>
  </conditionalFormatting>
  <conditionalFormatting sqref="I55:I58">
    <cfRule type="cellIs" dxfId="594" priority="135" operator="equal">
      <formula>"TRUE"</formula>
    </cfRule>
  </conditionalFormatting>
  <conditionalFormatting sqref="J76:J79">
    <cfRule type="cellIs" dxfId="593" priority="136" operator="equal">
      <formula>"FALSE"</formula>
    </cfRule>
  </conditionalFormatting>
  <conditionalFormatting sqref="J55:J58">
    <cfRule type="cellIs" dxfId="592" priority="133" operator="equal">
      <formula>"TRUE"</formula>
    </cfRule>
  </conditionalFormatting>
  <conditionalFormatting sqref="I55:I58">
    <cfRule type="cellIs" dxfId="591" priority="134" operator="equal">
      <formula>"FALSE"</formula>
    </cfRule>
  </conditionalFormatting>
  <conditionalFormatting sqref="I27:I33 I37:I39">
    <cfRule type="cellIs" dxfId="590" priority="131" operator="equal">
      <formula>"TRUE"</formula>
    </cfRule>
  </conditionalFormatting>
  <conditionalFormatting sqref="J55:J58">
    <cfRule type="cellIs" dxfId="589" priority="132" operator="equal">
      <formula>"FALSE"</formula>
    </cfRule>
  </conditionalFormatting>
  <conditionalFormatting sqref="J27:J33 J37:J41">
    <cfRule type="cellIs" dxfId="588" priority="129" operator="equal">
      <formula>"TRUE"</formula>
    </cfRule>
  </conditionalFormatting>
  <conditionalFormatting sqref="I27:I33 I37:I39">
    <cfRule type="cellIs" dxfId="587" priority="130" operator="equal">
      <formula>"FALSE"</formula>
    </cfRule>
  </conditionalFormatting>
  <conditionalFormatting sqref="J224:L226 J200:L204 J169:L169 J158:L158 J147:L147 J139:L139 J128:L128 J118:L118 J94:L98 J42:L42">
    <cfRule type="cellIs" dxfId="586" priority="26" operator="equal">
      <formula>"TRUE"</formula>
    </cfRule>
  </conditionalFormatting>
  <conditionalFormatting sqref="M224:M226 M200:M204 M169 M158 M147 M139 M128 M118 M94:M98 M42">
    <cfRule type="cellIs" dxfId="585" priority="24" operator="equal">
      <formula>"TRUE"</formula>
    </cfRule>
  </conditionalFormatting>
  <conditionalFormatting sqref="J224:L226 J200:L204 J169:L169 J158:L158 J147:L147 J139:L139 J128:L128 J118:L118 J94:L98 J42:L42">
    <cfRule type="cellIs" dxfId="584" priority="25" operator="equal">
      <formula>"FALSE"</formula>
    </cfRule>
  </conditionalFormatting>
  <conditionalFormatting sqref="M224:M226 M200:M204 M169 M158 M147 M139 M128 M118 M94:M98 M42">
    <cfRule type="cellIs" dxfId="583" priority="23" operator="equal">
      <formula>"FALSE"</formula>
    </cfRule>
  </conditionalFormatting>
  <conditionalFormatting sqref="F52:H52 J52:Q52">
    <cfRule type="cellIs" dxfId="582" priority="13" operator="equal">
      <formula>"FALSE"</formula>
    </cfRule>
  </conditionalFormatting>
  <conditionalFormatting sqref="I52">
    <cfRule type="cellIs" dxfId="581" priority="12" operator="equal">
      <formula>"FALSE"</formula>
    </cfRule>
  </conditionalFormatting>
  <conditionalFormatting sqref="S211:V229 T136:V136 V137:V210">
    <cfRule type="cellIs" dxfId="580" priority="361" operator="equal">
      <formula>"TRUE"</formula>
    </cfRule>
  </conditionalFormatting>
  <conditionalFormatting sqref="S211:V229 T136:V136 V137:V210">
    <cfRule type="cellIs" dxfId="579" priority="362" operator="equal">
      <formula>"FALSE"</formula>
    </cfRule>
  </conditionalFormatting>
  <conditionalFormatting sqref="AF131:AF132">
    <cfRule type="cellIs" dxfId="578" priority="359" operator="equal">
      <formula>"TRUE"</formula>
    </cfRule>
  </conditionalFormatting>
  <conditionalFormatting sqref="AF131:AF132">
    <cfRule type="cellIs" dxfId="577" priority="360" operator="equal">
      <formula>"FALSE"</formula>
    </cfRule>
  </conditionalFormatting>
  <conditionalFormatting sqref="AF155">
    <cfRule type="cellIs" dxfId="576" priority="349" operator="equal">
      <formula>"TRUE"</formula>
    </cfRule>
  </conditionalFormatting>
  <conditionalFormatting sqref="AF155">
    <cfRule type="cellIs" dxfId="575" priority="350" operator="equal">
      <formula>"FALSE"</formula>
    </cfRule>
  </conditionalFormatting>
  <conditionalFormatting sqref="AD147:AF147 AD153:AF153 AD151:AD152 AF151:AF152 AD149:AF149 AD148 AF148 AE150 AC152:AC154 AC148:AC150">
    <cfRule type="cellIs" dxfId="574" priority="353" operator="equal">
      <formula>"TRUE"</formula>
    </cfRule>
  </conditionalFormatting>
  <conditionalFormatting sqref="AD147:AF147 AD153:AF153 AD151:AD152 AF151:AF152 AD149:AF149 AD148 AF148 AE150 AC152:AC154 AC148:AC150">
    <cfRule type="cellIs" dxfId="573" priority="354" operator="equal">
      <formula>"FALSE"</formula>
    </cfRule>
  </conditionalFormatting>
  <conditionalFormatting sqref="AF154">
    <cfRule type="cellIs" dxfId="572" priority="351" operator="equal">
      <formula>"TRUE"</formula>
    </cfRule>
  </conditionalFormatting>
  <conditionalFormatting sqref="AF154">
    <cfRule type="cellIs" dxfId="571" priority="352" operator="equal">
      <formula>"FALSE"</formula>
    </cfRule>
  </conditionalFormatting>
  <conditionalFormatting sqref="AF133">
    <cfRule type="cellIs" dxfId="570" priority="357" operator="equal">
      <formula>"TRUE"</formula>
    </cfRule>
  </conditionalFormatting>
  <conditionalFormatting sqref="AF133">
    <cfRule type="cellIs" dxfId="569" priority="358" operator="equal">
      <formula>"FALSE"</formula>
    </cfRule>
  </conditionalFormatting>
  <conditionalFormatting sqref="AF134 AF136:AF146">
    <cfRule type="cellIs" dxfId="568" priority="355" operator="equal">
      <formula>"TRUE"</formula>
    </cfRule>
  </conditionalFormatting>
  <conditionalFormatting sqref="AF134 AF136:AF146">
    <cfRule type="cellIs" dxfId="567" priority="356" operator="equal">
      <formula>"FALSE"</formula>
    </cfRule>
  </conditionalFormatting>
  <conditionalFormatting sqref="AF156:AF157">
    <cfRule type="cellIs" dxfId="566" priority="345" operator="equal">
      <formula>"TRUE"</formula>
    </cfRule>
  </conditionalFormatting>
  <conditionalFormatting sqref="AF156:AF157">
    <cfRule type="cellIs" dxfId="565" priority="346" operator="equal">
      <formula>"FALSE"</formula>
    </cfRule>
  </conditionalFormatting>
  <conditionalFormatting sqref="Y157:AA158">
    <cfRule type="cellIs" dxfId="564" priority="347" operator="equal">
      <formula>"TRUE"</formula>
    </cfRule>
  </conditionalFormatting>
  <conditionalFormatting sqref="Y157:AA158">
    <cfRule type="cellIs" dxfId="563" priority="348" operator="equal">
      <formula>"FALSE"</formula>
    </cfRule>
  </conditionalFormatting>
  <conditionalFormatting sqref="AF69">
    <cfRule type="cellIs" dxfId="562" priority="343" operator="equal">
      <formula>"TRUE"</formula>
    </cfRule>
  </conditionalFormatting>
  <conditionalFormatting sqref="AF69">
    <cfRule type="cellIs" dxfId="561" priority="344" operator="equal">
      <formula>"FALSE"</formula>
    </cfRule>
  </conditionalFormatting>
  <conditionalFormatting sqref="W48">
    <cfRule type="cellIs" dxfId="560" priority="341" operator="equal">
      <formula>"TRUE"</formula>
    </cfRule>
  </conditionalFormatting>
  <conditionalFormatting sqref="W48">
    <cfRule type="cellIs" dxfId="559" priority="342" operator="equal">
      <formula>"FALSE"</formula>
    </cfRule>
  </conditionalFormatting>
  <conditionalFormatting sqref="X48:AA48 AF48 AC48:AD48">
    <cfRule type="cellIs" dxfId="558" priority="339" operator="equal">
      <formula>"TRUE"</formula>
    </cfRule>
  </conditionalFormatting>
  <conditionalFormatting sqref="X48:AA48 AF48 AC48:AD48">
    <cfRule type="cellIs" dxfId="557" priority="340" operator="equal">
      <formula>"FALSE"</formula>
    </cfRule>
  </conditionalFormatting>
  <conditionalFormatting sqref="AB92:AC107 AB67:AC84">
    <cfRule type="cellIs" dxfId="556" priority="337" operator="equal">
      <formula>"TRUE"</formula>
    </cfRule>
  </conditionalFormatting>
  <conditionalFormatting sqref="AB92:AC107 AB67:AC84">
    <cfRule type="cellIs" dxfId="555" priority="338" operator="equal">
      <formula>"FALSE"</formula>
    </cfRule>
  </conditionalFormatting>
  <conditionalFormatting sqref="AE154:AE157">
    <cfRule type="cellIs" dxfId="554" priority="335" operator="equal">
      <formula>"TRUE"</formula>
    </cfRule>
  </conditionalFormatting>
  <conditionalFormatting sqref="AE154:AE157">
    <cfRule type="cellIs" dxfId="553" priority="336" operator="equal">
      <formula>"FALSE"</formula>
    </cfRule>
  </conditionalFormatting>
  <conditionalFormatting sqref="AE151:AE152">
    <cfRule type="cellIs" dxfId="552" priority="333" operator="equal">
      <formula>"TRUE"</formula>
    </cfRule>
  </conditionalFormatting>
  <conditionalFormatting sqref="AE151:AE152">
    <cfRule type="cellIs" dxfId="551" priority="334" operator="equal">
      <formula>"FALSE"</formula>
    </cfRule>
  </conditionalFormatting>
  <conditionalFormatting sqref="AE148">
    <cfRule type="cellIs" dxfId="550" priority="331" operator="equal">
      <formula>"TRUE"</formula>
    </cfRule>
  </conditionalFormatting>
  <conditionalFormatting sqref="AE148">
    <cfRule type="cellIs" dxfId="549" priority="332" operator="equal">
      <formula>"FALSE"</formula>
    </cfRule>
  </conditionalFormatting>
  <conditionalFormatting sqref="AE6:AE22 AE66:AE83">
    <cfRule type="cellIs" dxfId="548" priority="329" operator="equal">
      <formula>"TRUE"</formula>
    </cfRule>
  </conditionalFormatting>
  <conditionalFormatting sqref="AE6:AE22 AE66:AE83">
    <cfRule type="cellIs" dxfId="547" priority="330" operator="equal">
      <formula>"FALSE"</formula>
    </cfRule>
  </conditionalFormatting>
  <conditionalFormatting sqref="AF150">
    <cfRule type="cellIs" dxfId="546" priority="327" operator="equal">
      <formula>"TRUE"</formula>
    </cfRule>
  </conditionalFormatting>
  <conditionalFormatting sqref="AF150">
    <cfRule type="cellIs" dxfId="545" priority="328" operator="equal">
      <formula>"FALSE"</formula>
    </cfRule>
  </conditionalFormatting>
  <conditionalFormatting sqref="AC151">
    <cfRule type="cellIs" dxfId="544" priority="325" operator="equal">
      <formula>"TRUE"</formula>
    </cfRule>
  </conditionalFormatting>
  <conditionalFormatting sqref="AC151">
    <cfRule type="cellIs" dxfId="543" priority="326" operator="equal">
      <formula>"FALSE"</formula>
    </cfRule>
  </conditionalFormatting>
  <conditionalFormatting sqref="AD150">
    <cfRule type="cellIs" dxfId="542" priority="323" operator="equal">
      <formula>"TRUE"</formula>
    </cfRule>
  </conditionalFormatting>
  <conditionalFormatting sqref="AD150">
    <cfRule type="cellIs" dxfId="541" priority="324" operator="equal">
      <formula>"FALSE"</formula>
    </cfRule>
  </conditionalFormatting>
  <conditionalFormatting sqref="AG64">
    <cfRule type="cellIs" dxfId="540" priority="295" operator="equal">
      <formula>"TRUE"</formula>
    </cfRule>
  </conditionalFormatting>
  <conditionalFormatting sqref="AG64">
    <cfRule type="cellIs" dxfId="539" priority="296" operator="equal">
      <formula>"FALSE"</formula>
    </cfRule>
  </conditionalFormatting>
  <conditionalFormatting sqref="AF23 AF25:AF26">
    <cfRule type="cellIs" dxfId="538" priority="309" operator="equal">
      <formula>"TRUE"</formula>
    </cfRule>
  </conditionalFormatting>
  <conditionalFormatting sqref="AF23 AF25:AF26">
    <cfRule type="cellIs" dxfId="537" priority="310" operator="equal">
      <formula>"FALSE"</formula>
    </cfRule>
  </conditionalFormatting>
  <conditionalFormatting sqref="AE23 AE25:AE26">
    <cfRule type="cellIs" dxfId="536" priority="307" operator="equal">
      <formula>"TRUE"</formula>
    </cfRule>
  </conditionalFormatting>
  <conditionalFormatting sqref="AE23 AE25:AE26">
    <cfRule type="cellIs" dxfId="535" priority="308" operator="equal">
      <formula>"FALSE"</formula>
    </cfRule>
  </conditionalFormatting>
  <conditionalFormatting sqref="AG23">
    <cfRule type="cellIs" dxfId="534" priority="305" operator="equal">
      <formula>"TRUE"</formula>
    </cfRule>
  </conditionalFormatting>
  <conditionalFormatting sqref="AG23">
    <cfRule type="cellIs" dxfId="533" priority="306" operator="equal">
      <formula>"FALSE"</formula>
    </cfRule>
  </conditionalFormatting>
  <conditionalFormatting sqref="AG25">
    <cfRule type="cellIs" dxfId="532" priority="303" operator="equal">
      <formula>"TRUE"</formula>
    </cfRule>
  </conditionalFormatting>
  <conditionalFormatting sqref="AG25">
    <cfRule type="cellIs" dxfId="531" priority="304" operator="equal">
      <formula>"FALSE"</formula>
    </cfRule>
  </conditionalFormatting>
  <conditionalFormatting sqref="AB66:AC66">
    <cfRule type="cellIs" dxfId="530" priority="291" operator="equal">
      <formula>"TRUE"</formula>
    </cfRule>
  </conditionalFormatting>
  <conditionalFormatting sqref="AB66:AC66">
    <cfRule type="cellIs" dxfId="529" priority="292" operator="equal">
      <formula>"FALSE"</formula>
    </cfRule>
  </conditionalFormatting>
  <conditionalFormatting sqref="AF24">
    <cfRule type="cellIs" dxfId="528" priority="283" operator="equal">
      <formula>"TRUE"</formula>
    </cfRule>
  </conditionalFormatting>
  <conditionalFormatting sqref="AF24">
    <cfRule type="cellIs" dxfId="527" priority="284" operator="equal">
      <formula>"FALSE"</formula>
    </cfRule>
  </conditionalFormatting>
  <conditionalFormatting sqref="AE24">
    <cfRule type="cellIs" dxfId="526" priority="281" operator="equal">
      <formula>"TRUE"</formula>
    </cfRule>
  </conditionalFormatting>
  <conditionalFormatting sqref="AE24">
    <cfRule type="cellIs" dxfId="525" priority="282" operator="equal">
      <formula>"FALSE"</formula>
    </cfRule>
  </conditionalFormatting>
  <conditionalFormatting sqref="A211">
    <cfRule type="duplicateValues" dxfId="524" priority="363"/>
  </conditionalFormatting>
  <conditionalFormatting sqref="S161 U161">
    <cfRule type="cellIs" dxfId="523" priority="208" operator="equal">
      <formula>"TRUE"</formula>
    </cfRule>
  </conditionalFormatting>
  <conditionalFormatting sqref="S161 U161">
    <cfRule type="cellIs" dxfId="522" priority="209" operator="equal">
      <formula>"FALSE"</formula>
    </cfRule>
  </conditionalFormatting>
  <conditionalFormatting sqref="T161">
    <cfRule type="cellIs" dxfId="521" priority="206" operator="equal">
      <formula>"TRUE"</formula>
    </cfRule>
  </conditionalFormatting>
  <conditionalFormatting sqref="T161">
    <cfRule type="cellIs" dxfId="520" priority="207" operator="equal">
      <formula>"FALSE"</formula>
    </cfRule>
  </conditionalFormatting>
  <conditionalFormatting sqref="R2:R26">
    <cfRule type="cellIs" dxfId="519" priority="204" operator="equal">
      <formula>"TRUE"</formula>
    </cfRule>
  </conditionalFormatting>
  <conditionalFormatting sqref="R2:R26">
    <cfRule type="cellIs" dxfId="518" priority="205" operator="equal">
      <formula>"FALSE"</formula>
    </cfRule>
  </conditionalFormatting>
  <conditionalFormatting sqref="R149">
    <cfRule type="cellIs" dxfId="517" priority="202" operator="equal">
      <formula>"TRUE"</formula>
    </cfRule>
  </conditionalFormatting>
  <conditionalFormatting sqref="R149">
    <cfRule type="cellIs" dxfId="516" priority="203" operator="equal">
      <formula>"FALSE"</formula>
    </cfRule>
  </conditionalFormatting>
  <conditionalFormatting sqref="R150:R229">
    <cfRule type="cellIs" dxfId="515" priority="200" operator="equal">
      <formula>"TRUE"</formula>
    </cfRule>
  </conditionalFormatting>
  <conditionalFormatting sqref="R150:R229">
    <cfRule type="cellIs" dxfId="514" priority="201" operator="equal">
      <formula>"FALSE"</formula>
    </cfRule>
  </conditionalFormatting>
  <conditionalFormatting sqref="T139:U140">
    <cfRule type="cellIs" dxfId="513" priority="198" operator="equal">
      <formula>"TRUE"</formula>
    </cfRule>
  </conditionalFormatting>
  <conditionalFormatting sqref="T139:U140">
    <cfRule type="cellIs" dxfId="512" priority="199" operator="equal">
      <formula>"FALSE"</formula>
    </cfRule>
  </conditionalFormatting>
  <conditionalFormatting sqref="S139:S140">
    <cfRule type="cellIs" dxfId="511" priority="196" operator="equal">
      <formula>"TRUE"</formula>
    </cfRule>
  </conditionalFormatting>
  <conditionalFormatting sqref="S139:S140">
    <cfRule type="cellIs" dxfId="510" priority="197" operator="equal">
      <formula>"FALSE"</formula>
    </cfRule>
  </conditionalFormatting>
  <conditionalFormatting sqref="T158:U158">
    <cfRule type="cellIs" dxfId="509" priority="194" operator="equal">
      <formula>"TRUE"</formula>
    </cfRule>
  </conditionalFormatting>
  <conditionalFormatting sqref="T158:U158">
    <cfRule type="cellIs" dxfId="508" priority="195" operator="equal">
      <formula>"FALSE"</formula>
    </cfRule>
  </conditionalFormatting>
  <conditionalFormatting sqref="S158">
    <cfRule type="cellIs" dxfId="507" priority="192" operator="equal">
      <formula>"TRUE"</formula>
    </cfRule>
  </conditionalFormatting>
  <conditionalFormatting sqref="S158">
    <cfRule type="cellIs" dxfId="506" priority="193" operator="equal">
      <formula>"FALSE"</formula>
    </cfRule>
  </conditionalFormatting>
  <conditionalFormatting sqref="I224:I226 I200:I204 I169 I158 I147 I139 I128 I118 I94:I98">
    <cfRule type="cellIs" dxfId="505" priority="372" operator="equal">
      <formula>"FALSE"</formula>
    </cfRule>
  </conditionalFormatting>
  <conditionalFormatting sqref="A137:A158 A2:A52 A131:A135 A54:A129">
    <cfRule type="duplicateValues" dxfId="504" priority="224"/>
  </conditionalFormatting>
  <conditionalFormatting sqref="J23:J24">
    <cfRule type="cellIs" dxfId="503" priority="119" operator="equal">
      <formula>"TRUE"</formula>
    </cfRule>
  </conditionalFormatting>
  <conditionalFormatting sqref="I44:I51 I54">
    <cfRule type="cellIs" dxfId="502" priority="120" operator="equal">
      <formula>"FALSE"</formula>
    </cfRule>
  </conditionalFormatting>
  <conditionalFormatting sqref="A136">
    <cfRule type="duplicateValues" dxfId="501" priority="223"/>
  </conditionalFormatting>
  <conditionalFormatting sqref="J59:J68">
    <cfRule type="cellIs" dxfId="500" priority="117" operator="equal">
      <formula>"TRUE"</formula>
    </cfRule>
  </conditionalFormatting>
  <conditionalFormatting sqref="J23:J24">
    <cfRule type="cellIs" dxfId="499" priority="118" operator="equal">
      <formula>"FALSE"</formula>
    </cfRule>
  </conditionalFormatting>
  <conditionalFormatting sqref="L146 L148:L149">
    <cfRule type="cellIs" dxfId="498" priority="115" operator="equal">
      <formula>"TRUE"</formula>
    </cfRule>
  </conditionalFormatting>
  <conditionalFormatting sqref="J59:J68">
    <cfRule type="cellIs" dxfId="497" priority="116" operator="equal">
      <formula>"FALSE"</formula>
    </cfRule>
  </conditionalFormatting>
  <conditionalFormatting sqref="K146 K148:K149">
    <cfRule type="cellIs" dxfId="496" priority="113" operator="equal">
      <formula>"TRUE"</formula>
    </cfRule>
  </conditionalFormatting>
  <conditionalFormatting sqref="L146 L148:L149">
    <cfRule type="cellIs" dxfId="495" priority="114" operator="equal">
      <formula>"FALSE"</formula>
    </cfRule>
  </conditionalFormatting>
  <conditionalFormatting sqref="M146 M148:M149">
    <cfRule type="cellIs" dxfId="494" priority="111" operator="equal">
      <formula>"TRUE"</formula>
    </cfRule>
  </conditionalFormatting>
  <conditionalFormatting sqref="K146 K148:K149">
    <cfRule type="cellIs" dxfId="493" priority="112" operator="equal">
      <formula>"FALSE"</formula>
    </cfRule>
  </conditionalFormatting>
  <conditionalFormatting sqref="N146:O146 N148:O149">
    <cfRule type="cellIs" dxfId="492" priority="109" operator="equal">
      <formula>"TRUE"</formula>
    </cfRule>
  </conditionalFormatting>
  <conditionalFormatting sqref="M146 M148:M149">
    <cfRule type="cellIs" dxfId="491" priority="110" operator="equal">
      <formula>"FALSE"</formula>
    </cfRule>
  </conditionalFormatting>
  <conditionalFormatting sqref="P146 P148:P149">
    <cfRule type="cellIs" dxfId="490" priority="107" operator="equal">
      <formula>"TRUE"</formula>
    </cfRule>
  </conditionalFormatting>
  <conditionalFormatting sqref="N146:O146 N148:O149">
    <cfRule type="cellIs" dxfId="489" priority="108" operator="equal">
      <formula>"FALSE"</formula>
    </cfRule>
  </conditionalFormatting>
  <conditionalFormatting sqref="Q146 Q148:Q149">
    <cfRule type="cellIs" dxfId="488" priority="105" operator="equal">
      <formula>"TRUE"</formula>
    </cfRule>
  </conditionalFormatting>
  <conditionalFormatting sqref="P146 P148:P149">
    <cfRule type="cellIs" dxfId="487" priority="106" operator="equal">
      <formula>"FALSE"</formula>
    </cfRule>
  </conditionalFormatting>
  <conditionalFormatting sqref="O146 O148:O149">
    <cfRule type="cellIs" dxfId="486" priority="103" operator="equal">
      <formula>"TRUE"</formula>
    </cfRule>
  </conditionalFormatting>
  <conditionalFormatting sqref="Q146 Q148:Q149">
    <cfRule type="cellIs" dxfId="485" priority="104" operator="equal">
      <formula>"FALSE"</formula>
    </cfRule>
  </conditionalFormatting>
  <conditionalFormatting sqref="A130">
    <cfRule type="duplicateValues" dxfId="484" priority="222"/>
  </conditionalFormatting>
  <conditionalFormatting sqref="S169 U169">
    <cfRule type="cellIs" dxfId="483" priority="220" operator="equal">
      <formula>"TRUE"</formula>
    </cfRule>
  </conditionalFormatting>
  <conditionalFormatting sqref="S169 U169">
    <cfRule type="cellIs" dxfId="482" priority="221" operator="equal">
      <formula>"FALSE"</formula>
    </cfRule>
  </conditionalFormatting>
  <conditionalFormatting sqref="S160 U160">
    <cfRule type="cellIs" dxfId="481" priority="212" operator="equal">
      <formula>"TRUE"</formula>
    </cfRule>
  </conditionalFormatting>
  <conditionalFormatting sqref="S160 U160">
    <cfRule type="cellIs" dxfId="480" priority="213" operator="equal">
      <formula>"FALSE"</formula>
    </cfRule>
  </conditionalFormatting>
  <conditionalFormatting sqref="J27:J33 J37:J41">
    <cfRule type="cellIs" dxfId="479" priority="128" operator="equal">
      <formula>"FALSE"</formula>
    </cfRule>
  </conditionalFormatting>
  <conditionalFormatting sqref="I2:I5">
    <cfRule type="cellIs" dxfId="478" priority="127" operator="equal">
      <formula>"TRUE"</formula>
    </cfRule>
  </conditionalFormatting>
  <conditionalFormatting sqref="I2:I5">
    <cfRule type="cellIs" dxfId="477" priority="126" operator="equal">
      <formula>"FALSE"</formula>
    </cfRule>
  </conditionalFormatting>
  <conditionalFormatting sqref="J2:J5">
    <cfRule type="cellIs" dxfId="476" priority="125" operator="equal">
      <formula>"TRUE"</formula>
    </cfRule>
  </conditionalFormatting>
  <conditionalFormatting sqref="J2:J5">
    <cfRule type="cellIs" dxfId="475" priority="124" operator="equal">
      <formula>"FALSE"</formula>
    </cfRule>
  </conditionalFormatting>
  <conditionalFormatting sqref="I105">
    <cfRule type="cellIs" dxfId="474" priority="123" operator="equal">
      <formula>"TRUE"</formula>
    </cfRule>
  </conditionalFormatting>
  <conditionalFormatting sqref="I105">
    <cfRule type="cellIs" dxfId="473" priority="122" operator="equal">
      <formula>"FALSE"</formula>
    </cfRule>
  </conditionalFormatting>
  <conditionalFormatting sqref="I44:I51 I54">
    <cfRule type="cellIs" dxfId="472" priority="121" operator="equal">
      <formula>"TRUE"</formula>
    </cfRule>
  </conditionalFormatting>
  <conditionalFormatting sqref="O146 O148:O149">
    <cfRule type="cellIs" dxfId="471" priority="102" operator="equal">
      <formula>"FALSE"</formula>
    </cfRule>
  </conditionalFormatting>
  <conditionalFormatting sqref="G180:H180">
    <cfRule type="cellIs" dxfId="470" priority="101" operator="equal">
      <formula>"TRUE"</formula>
    </cfRule>
  </conditionalFormatting>
  <conditionalFormatting sqref="G180:H180">
    <cfRule type="cellIs" dxfId="469" priority="100" operator="equal">
      <formula>"FALSE"</formula>
    </cfRule>
  </conditionalFormatting>
  <conditionalFormatting sqref="I180:J180">
    <cfRule type="cellIs" dxfId="468" priority="99" operator="equal">
      <formula>"TRUE"</formula>
    </cfRule>
  </conditionalFormatting>
  <conditionalFormatting sqref="I180:J180">
    <cfRule type="cellIs" dxfId="467" priority="98" operator="equal">
      <formula>"FALSE"</formula>
    </cfRule>
  </conditionalFormatting>
  <conditionalFormatting sqref="L180">
    <cfRule type="cellIs" dxfId="466" priority="97" operator="equal">
      <formula>"TRUE"</formula>
    </cfRule>
  </conditionalFormatting>
  <conditionalFormatting sqref="L180">
    <cfRule type="cellIs" dxfId="465" priority="96" operator="equal">
      <formula>"FALSE"</formula>
    </cfRule>
  </conditionalFormatting>
  <conditionalFormatting sqref="K180">
    <cfRule type="cellIs" dxfId="464" priority="95" operator="equal">
      <formula>"TRUE"</formula>
    </cfRule>
  </conditionalFormatting>
  <conditionalFormatting sqref="K180">
    <cfRule type="cellIs" dxfId="463" priority="94" operator="equal">
      <formula>"FALSE"</formula>
    </cfRule>
  </conditionalFormatting>
  <conditionalFormatting sqref="M180">
    <cfRule type="cellIs" dxfId="462" priority="93" operator="equal">
      <formula>"TRUE"</formula>
    </cfRule>
  </conditionalFormatting>
  <conditionalFormatting sqref="M180">
    <cfRule type="cellIs" dxfId="461" priority="92" operator="equal">
      <formula>"FALSE"</formula>
    </cfRule>
  </conditionalFormatting>
  <conditionalFormatting sqref="N180:O180">
    <cfRule type="cellIs" dxfId="460" priority="91" operator="equal">
      <formula>"TRUE"</formula>
    </cfRule>
  </conditionalFormatting>
  <conditionalFormatting sqref="N180:O180">
    <cfRule type="cellIs" dxfId="459" priority="90" operator="equal">
      <formula>"FALSE"</formula>
    </cfRule>
  </conditionalFormatting>
  <conditionalFormatting sqref="P180">
    <cfRule type="cellIs" dxfId="458" priority="89" operator="equal">
      <formula>"TRUE"</formula>
    </cfRule>
  </conditionalFormatting>
  <conditionalFormatting sqref="P180">
    <cfRule type="cellIs" dxfId="457" priority="88" operator="equal">
      <formula>"FALSE"</formula>
    </cfRule>
  </conditionalFormatting>
  <conditionalFormatting sqref="Q180">
    <cfRule type="cellIs" dxfId="456" priority="87" operator="equal">
      <formula>"TRUE"</formula>
    </cfRule>
  </conditionalFormatting>
  <conditionalFormatting sqref="Q180">
    <cfRule type="cellIs" dxfId="455" priority="86" operator="equal">
      <formula>"FALSE"</formula>
    </cfRule>
  </conditionalFormatting>
  <conditionalFormatting sqref="O180">
    <cfRule type="cellIs" dxfId="454" priority="85" operator="equal">
      <formula>"TRUE"</formula>
    </cfRule>
  </conditionalFormatting>
  <conditionalFormatting sqref="O180">
    <cfRule type="cellIs" dxfId="453" priority="84" operator="equal">
      <formula>"FALSE"</formula>
    </cfRule>
  </conditionalFormatting>
  <conditionalFormatting sqref="I145:J145">
    <cfRule type="cellIs" dxfId="452" priority="83" operator="equal">
      <formula>"TRUE"</formula>
    </cfRule>
  </conditionalFormatting>
  <conditionalFormatting sqref="I145:J145">
    <cfRule type="cellIs" dxfId="451" priority="82" operator="equal">
      <formula>"FALSE"</formula>
    </cfRule>
  </conditionalFormatting>
  <conditionalFormatting sqref="L145">
    <cfRule type="cellIs" dxfId="450" priority="81" operator="equal">
      <formula>"TRUE"</formula>
    </cfRule>
  </conditionalFormatting>
  <conditionalFormatting sqref="L145">
    <cfRule type="cellIs" dxfId="449" priority="80" operator="equal">
      <formula>"FALSE"</formula>
    </cfRule>
  </conditionalFormatting>
  <conditionalFormatting sqref="K145">
    <cfRule type="cellIs" dxfId="448" priority="79" operator="equal">
      <formula>"TRUE"</formula>
    </cfRule>
  </conditionalFormatting>
  <conditionalFormatting sqref="K145">
    <cfRule type="cellIs" dxfId="447" priority="78" operator="equal">
      <formula>"FALSE"</formula>
    </cfRule>
  </conditionalFormatting>
  <conditionalFormatting sqref="M145">
    <cfRule type="cellIs" dxfId="446" priority="77" operator="equal">
      <formula>"TRUE"</formula>
    </cfRule>
  </conditionalFormatting>
  <conditionalFormatting sqref="M145">
    <cfRule type="cellIs" dxfId="445" priority="76" operator="equal">
      <formula>"FALSE"</formula>
    </cfRule>
  </conditionalFormatting>
  <conditionalFormatting sqref="N145:O145">
    <cfRule type="cellIs" dxfId="444" priority="75" operator="equal">
      <formula>"TRUE"</formula>
    </cfRule>
  </conditionalFormatting>
  <conditionalFormatting sqref="N145:O145">
    <cfRule type="cellIs" dxfId="443" priority="74" operator="equal">
      <formula>"FALSE"</formula>
    </cfRule>
  </conditionalFormatting>
  <conditionalFormatting sqref="P145">
    <cfRule type="cellIs" dxfId="442" priority="73" operator="equal">
      <formula>"TRUE"</formula>
    </cfRule>
  </conditionalFormatting>
  <conditionalFormatting sqref="P145">
    <cfRule type="cellIs" dxfId="441" priority="72" operator="equal">
      <formula>"FALSE"</formula>
    </cfRule>
  </conditionalFormatting>
  <conditionalFormatting sqref="O145">
    <cfRule type="cellIs" dxfId="440" priority="71" operator="equal">
      <formula>"TRUE"</formula>
    </cfRule>
  </conditionalFormatting>
  <conditionalFormatting sqref="O145">
    <cfRule type="cellIs" dxfId="439" priority="70" operator="equal">
      <formula>"FALSE"</formula>
    </cfRule>
  </conditionalFormatting>
  <conditionalFormatting sqref="M145">
    <cfRule type="cellIs" dxfId="438" priority="69" operator="equal">
      <formula>"TRUE"</formula>
    </cfRule>
  </conditionalFormatting>
  <conditionalFormatting sqref="M145">
    <cfRule type="cellIs" dxfId="437" priority="68" operator="equal">
      <formula>"FALSE"</formula>
    </cfRule>
  </conditionalFormatting>
  <conditionalFormatting sqref="G150:J150">
    <cfRule type="cellIs" dxfId="436" priority="67" operator="equal">
      <formula>"TRUE"</formula>
    </cfRule>
  </conditionalFormatting>
  <conditionalFormatting sqref="G150:J150">
    <cfRule type="cellIs" dxfId="435" priority="66" operator="equal">
      <formula>"FALSE"</formula>
    </cfRule>
  </conditionalFormatting>
  <conditionalFormatting sqref="L150">
    <cfRule type="cellIs" dxfId="434" priority="65" operator="equal">
      <formula>"TRUE"</formula>
    </cfRule>
  </conditionalFormatting>
  <conditionalFormatting sqref="L150">
    <cfRule type="cellIs" dxfId="433" priority="64" operator="equal">
      <formula>"FALSE"</formula>
    </cfRule>
  </conditionalFormatting>
  <conditionalFormatting sqref="K150">
    <cfRule type="cellIs" dxfId="432" priority="63" operator="equal">
      <formula>"TRUE"</formula>
    </cfRule>
  </conditionalFormatting>
  <conditionalFormatting sqref="K150">
    <cfRule type="cellIs" dxfId="431" priority="62" operator="equal">
      <formula>"FALSE"</formula>
    </cfRule>
  </conditionalFormatting>
  <conditionalFormatting sqref="M150">
    <cfRule type="cellIs" dxfId="430" priority="61" operator="equal">
      <formula>"TRUE"</formula>
    </cfRule>
  </conditionalFormatting>
  <conditionalFormatting sqref="M150">
    <cfRule type="cellIs" dxfId="429" priority="60" operator="equal">
      <formula>"FALSE"</formula>
    </cfRule>
  </conditionalFormatting>
  <conditionalFormatting sqref="N150:O150">
    <cfRule type="cellIs" dxfId="428" priority="59" operator="equal">
      <formula>"TRUE"</formula>
    </cfRule>
  </conditionalFormatting>
  <conditionalFormatting sqref="N150:O150">
    <cfRule type="cellIs" dxfId="427" priority="58" operator="equal">
      <formula>"FALSE"</formula>
    </cfRule>
  </conditionalFormatting>
  <conditionalFormatting sqref="P150">
    <cfRule type="cellIs" dxfId="426" priority="57" operator="equal">
      <formula>"TRUE"</formula>
    </cfRule>
  </conditionalFormatting>
  <conditionalFormatting sqref="P150">
    <cfRule type="cellIs" dxfId="425" priority="56" operator="equal">
      <formula>"FALSE"</formula>
    </cfRule>
  </conditionalFormatting>
  <conditionalFormatting sqref="Q150">
    <cfRule type="cellIs" dxfId="424" priority="55" operator="equal">
      <formula>"TRUE"</formula>
    </cfRule>
  </conditionalFormatting>
  <conditionalFormatting sqref="Q150">
    <cfRule type="cellIs" dxfId="423" priority="54" operator="equal">
      <formula>"FALSE"</formula>
    </cfRule>
  </conditionalFormatting>
  <conditionalFormatting sqref="O150">
    <cfRule type="cellIs" dxfId="422" priority="53" operator="equal">
      <formula>"TRUE"</formula>
    </cfRule>
  </conditionalFormatting>
  <conditionalFormatting sqref="O150">
    <cfRule type="cellIs" dxfId="421" priority="52" operator="equal">
      <formula>"FALSE"</formula>
    </cfRule>
  </conditionalFormatting>
  <conditionalFormatting sqref="G145">
    <cfRule type="cellIs" dxfId="420" priority="51" operator="equal">
      <formula>"TRUE"</formula>
    </cfRule>
  </conditionalFormatting>
  <conditionalFormatting sqref="G145">
    <cfRule type="cellIs" dxfId="419" priority="50" operator="equal">
      <formula>"FALSE"</formula>
    </cfRule>
  </conditionalFormatting>
  <conditionalFormatting sqref="F145:G145">
    <cfRule type="cellIs" dxfId="418" priority="49" operator="equal">
      <formula>"TRUE"</formula>
    </cfRule>
  </conditionalFormatting>
  <conditionalFormatting sqref="F145:G145">
    <cfRule type="cellIs" dxfId="417" priority="48" operator="equal">
      <formula>"FALSE"</formula>
    </cfRule>
  </conditionalFormatting>
  <conditionalFormatting sqref="Q145">
    <cfRule type="cellIs" dxfId="416" priority="47" operator="equal">
      <formula>"TRUE"</formula>
    </cfRule>
  </conditionalFormatting>
  <conditionalFormatting sqref="Q145">
    <cfRule type="cellIs" dxfId="415" priority="46" operator="equal">
      <formula>"FALSE"</formula>
    </cfRule>
  </conditionalFormatting>
  <conditionalFormatting sqref="F79:G79">
    <cfRule type="cellIs" dxfId="414" priority="45" operator="equal">
      <formula>"TRUE"</formula>
    </cfRule>
  </conditionalFormatting>
  <conditionalFormatting sqref="F79:G79">
    <cfRule type="cellIs" dxfId="413" priority="44" operator="equal">
      <formula>"FALSE"</formula>
    </cfRule>
  </conditionalFormatting>
  <conditionalFormatting sqref="I40">
    <cfRule type="cellIs" dxfId="412" priority="43" operator="equal">
      <formula>"TRUE"</formula>
    </cfRule>
  </conditionalFormatting>
  <conditionalFormatting sqref="I40">
    <cfRule type="cellIs" dxfId="411" priority="42" operator="equal">
      <formula>"FALSE"</formula>
    </cfRule>
  </conditionalFormatting>
  <conditionalFormatting sqref="I41">
    <cfRule type="cellIs" dxfId="410" priority="41" operator="equal">
      <formula>"TRUE"</formula>
    </cfRule>
  </conditionalFormatting>
  <conditionalFormatting sqref="I41">
    <cfRule type="cellIs" dxfId="409" priority="40" operator="equal">
      <formula>"FALSE"</formula>
    </cfRule>
  </conditionalFormatting>
  <conditionalFormatting sqref="F34:H34">
    <cfRule type="cellIs" dxfId="408" priority="39" operator="equal">
      <formula>"TRUE"</formula>
    </cfRule>
  </conditionalFormatting>
  <conditionalFormatting sqref="F34:H34">
    <cfRule type="cellIs" dxfId="407" priority="38" operator="equal">
      <formula>"FALSE"</formula>
    </cfRule>
  </conditionalFormatting>
  <conditionalFormatting sqref="I34">
    <cfRule type="cellIs" dxfId="406" priority="37" operator="equal">
      <formula>"TRUE"</formula>
    </cfRule>
  </conditionalFormatting>
  <conditionalFormatting sqref="I34">
    <cfRule type="cellIs" dxfId="405" priority="36" operator="equal">
      <formula>"FALSE"</formula>
    </cfRule>
  </conditionalFormatting>
  <conditionalFormatting sqref="J34">
    <cfRule type="cellIs" dxfId="404" priority="35" operator="equal">
      <formula>"TRUE"</formula>
    </cfRule>
  </conditionalFormatting>
  <conditionalFormatting sqref="J34">
    <cfRule type="cellIs" dxfId="403" priority="34" operator="equal">
      <formula>"FALSE"</formula>
    </cfRule>
  </conditionalFormatting>
  <conditionalFormatting sqref="F35:H36">
    <cfRule type="cellIs" dxfId="402" priority="33" operator="equal">
      <formula>"TRUE"</formula>
    </cfRule>
  </conditionalFormatting>
  <conditionalFormatting sqref="F35:H36">
    <cfRule type="cellIs" dxfId="401" priority="32" operator="equal">
      <formula>"FALSE"</formula>
    </cfRule>
  </conditionalFormatting>
  <conditionalFormatting sqref="I35:I36">
    <cfRule type="cellIs" dxfId="400" priority="31" operator="equal">
      <formula>"TRUE"</formula>
    </cfRule>
  </conditionalFormatting>
  <conditionalFormatting sqref="I35:I36">
    <cfRule type="cellIs" dxfId="399" priority="30" operator="equal">
      <formula>"FALSE"</formula>
    </cfRule>
  </conditionalFormatting>
  <conditionalFormatting sqref="J35:J36">
    <cfRule type="cellIs" dxfId="398" priority="29" operator="equal">
      <formula>"TRUE"</formula>
    </cfRule>
  </conditionalFormatting>
  <conditionalFormatting sqref="J35:J36">
    <cfRule type="cellIs" dxfId="397" priority="28" operator="equal">
      <formula>"FALSE"</formula>
    </cfRule>
  </conditionalFormatting>
  <conditionalFormatting sqref="N224:N226 N200:N204 N169 N158 N147 N139 N128 N118 N94:N98 N42">
    <cfRule type="cellIs" dxfId="396" priority="27" operator="equal">
      <formula>"TRUE"</formula>
    </cfRule>
  </conditionalFormatting>
  <conditionalFormatting sqref="N224:N226 N200:N204 N169 N158 N147 N139 N128 N118 N94:N98 N42">
    <cfRule type="cellIs" dxfId="395" priority="22" operator="equal">
      <formula>"FALSE"</formula>
    </cfRule>
  </conditionalFormatting>
  <conditionalFormatting sqref="F150">
    <cfRule type="cellIs" dxfId="394" priority="21" operator="equal">
      <formula>"TRUE"</formula>
    </cfRule>
  </conditionalFormatting>
  <conditionalFormatting sqref="F150">
    <cfRule type="cellIs" dxfId="393" priority="20" operator="equal">
      <formula>"FALSE"</formula>
    </cfRule>
  </conditionalFormatting>
  <conditionalFormatting sqref="F42:H42">
    <cfRule type="cellIs" dxfId="392" priority="19" operator="equal">
      <formula>"TRUE"</formula>
    </cfRule>
  </conditionalFormatting>
  <conditionalFormatting sqref="F42:H42">
    <cfRule type="cellIs" dxfId="391" priority="18" operator="equal">
      <formula>"FALSE"</formula>
    </cfRule>
  </conditionalFormatting>
  <conditionalFormatting sqref="I42">
    <cfRule type="cellIs" dxfId="390" priority="17" operator="equal">
      <formula>"TRUE"</formula>
    </cfRule>
  </conditionalFormatting>
  <conditionalFormatting sqref="I42">
    <cfRule type="cellIs" dxfId="389" priority="16" operator="equal">
      <formula>"FALSE"</formula>
    </cfRule>
  </conditionalFormatting>
  <conditionalFormatting sqref="F224:H226 F200:H204 F169:H169 F158:H158 F147:H147 F139:H139 F128:H128 F118:H118 F94:H98">
    <cfRule type="cellIs" dxfId="388" priority="15" operator="equal">
      <formula>"TRUE"</formula>
    </cfRule>
  </conditionalFormatting>
  <conditionalFormatting sqref="I224:I226 I200:I204 I169 I158 I147 I139 I128 I118 I94:I98">
    <cfRule type="cellIs" dxfId="387" priority="14" operator="equal">
      <formula>"TRUE"</formula>
    </cfRule>
  </conditionalFormatting>
  <conditionalFormatting sqref="F52:H52 J52:Q52">
    <cfRule type="cellIs" dxfId="386" priority="373" operator="equal">
      <formula>"TRUE"</formula>
    </cfRule>
  </conditionalFormatting>
  <conditionalFormatting sqref="I52">
    <cfRule type="cellIs" dxfId="385" priority="374" operator="equal">
      <formula>"TRUE"</formula>
    </cfRule>
  </conditionalFormatting>
  <conditionalFormatting sqref="F53:H53 J53:AC53">
    <cfRule type="cellIs" dxfId="384" priority="9" operator="equal">
      <formula>"TRUE"</formula>
    </cfRule>
  </conditionalFormatting>
  <conditionalFormatting sqref="F53:H53 J53:AC53">
    <cfRule type="cellIs" dxfId="383" priority="10" operator="equal">
      <formula>"FALSE"</formula>
    </cfRule>
  </conditionalFormatting>
  <conditionalFormatting sqref="Y53:Z53">
    <cfRule type="cellIs" dxfId="382" priority="7" operator="equal">
      <formula>"TRUE"</formula>
    </cfRule>
  </conditionalFormatting>
  <conditionalFormatting sqref="Y53:Z53">
    <cfRule type="cellIs" dxfId="381" priority="8" operator="equal">
      <formula>"FALSE"</formula>
    </cfRule>
  </conditionalFormatting>
  <conditionalFormatting sqref="W53">
    <cfRule type="cellIs" dxfId="380" priority="5" operator="equal">
      <formula>"TRUE"</formula>
    </cfRule>
  </conditionalFormatting>
  <conditionalFormatting sqref="W53">
    <cfRule type="cellIs" dxfId="379" priority="6" operator="equal">
      <formula>"FALSE"</formula>
    </cfRule>
  </conditionalFormatting>
  <conditionalFormatting sqref="AC53">
    <cfRule type="cellIs" dxfId="378" priority="3" operator="equal">
      <formula>"TRUE"</formula>
    </cfRule>
  </conditionalFormatting>
  <conditionalFormatting sqref="AC53">
    <cfRule type="cellIs" dxfId="377" priority="4" operator="equal">
      <formula>"FALSE"</formula>
    </cfRule>
  </conditionalFormatting>
  <conditionalFormatting sqref="A53">
    <cfRule type="duplicateValues" dxfId="376" priority="11"/>
  </conditionalFormatting>
  <conditionalFormatting sqref="I53">
    <cfRule type="cellIs" dxfId="375" priority="1" operator="equal">
      <formula>"TRUE"</formula>
    </cfRule>
  </conditionalFormatting>
  <conditionalFormatting sqref="I53">
    <cfRule type="cellIs" dxfId="374" priority="2" operator="equal">
      <formula>"FALSE"</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E5FFD-4E50-4A5E-A1F4-D0E203B05B89}">
  <sheetPr>
    <outlinePr summaryBelow="0" summaryRight="0"/>
  </sheetPr>
  <dimension ref="A1:AZ911"/>
  <sheetViews>
    <sheetView zoomScale="90" zoomScaleNormal="90" workbookViewId="0">
      <pane xSplit="1" ySplit="1" topLeftCell="D2"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30</v>
      </c>
      <c r="G11" s="249" t="s">
        <v>25</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25</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25</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30</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30</v>
      </c>
      <c r="G43" s="249" t="s">
        <v>30</v>
      </c>
      <c r="H43" s="251" t="s">
        <v>30</v>
      </c>
      <c r="I43" s="253" t="s">
        <v>25</v>
      </c>
      <c r="J43" s="251" t="s">
        <v>30</v>
      </c>
      <c r="K43" s="251" t="s">
        <v>30</v>
      </c>
      <c r="L43" s="251" t="s">
        <v>30</v>
      </c>
      <c r="M43" s="251" t="s">
        <v>30</v>
      </c>
      <c r="N43" s="251" t="s">
        <v>30</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41</v>
      </c>
      <c r="J44" s="251" t="s">
        <v>30</v>
      </c>
      <c r="K44" s="251" t="s">
        <v>30</v>
      </c>
      <c r="L44" s="251" t="s">
        <v>30</v>
      </c>
      <c r="M44" s="251" t="s">
        <v>30</v>
      </c>
      <c r="N44" s="251" t="s">
        <v>30</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588</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25</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30</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41</v>
      </c>
      <c r="J49" s="251" t="s">
        <v>30</v>
      </c>
      <c r="K49" s="251" t="s">
        <v>30</v>
      </c>
      <c r="L49" s="251" t="s">
        <v>30</v>
      </c>
      <c r="M49" s="251" t="s">
        <v>30</v>
      </c>
      <c r="N49" s="251" t="s">
        <v>30</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569</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30</v>
      </c>
      <c r="Z55" s="139" t="s">
        <v>30</v>
      </c>
      <c r="AA55" s="139" t="s">
        <v>30</v>
      </c>
      <c r="AB55" s="139" t="s">
        <v>30</v>
      </c>
      <c r="AC55" s="139" t="s">
        <v>30</v>
      </c>
      <c r="AD55" s="139" t="s">
        <v>30</v>
      </c>
      <c r="AE55" s="139" t="s">
        <v>30</v>
      </c>
      <c r="AF55" s="139" t="s">
        <v>30</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25</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25</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25</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585</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569</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585</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569</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25</v>
      </c>
      <c r="K63" s="251" t="s">
        <v>30</v>
      </c>
      <c r="L63" s="251" t="s">
        <v>30</v>
      </c>
      <c r="M63" s="251" t="s">
        <v>30</v>
      </c>
      <c r="N63" s="251" t="s">
        <v>30</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25</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25</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25</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585</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569</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585</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569</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25</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25</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30</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569</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569</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41</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41</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569</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569</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569</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41</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41</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25</v>
      </c>
      <c r="G80" s="242" t="s">
        <v>30</v>
      </c>
      <c r="H80" s="251" t="s">
        <v>25</v>
      </c>
      <c r="I80" s="251" t="s">
        <v>30</v>
      </c>
      <c r="J80" s="251" t="s">
        <v>30</v>
      </c>
      <c r="K80" s="251" t="s">
        <v>30</v>
      </c>
      <c r="L80" s="251" t="s">
        <v>30</v>
      </c>
      <c r="M80" s="251" t="s">
        <v>30</v>
      </c>
      <c r="N80" s="251" t="s">
        <v>30</v>
      </c>
      <c r="O80" s="251" t="s">
        <v>30</v>
      </c>
      <c r="P80" s="251" t="s">
        <v>30</v>
      </c>
      <c r="Q80" s="252" t="s">
        <v>30</v>
      </c>
      <c r="R80" s="242" t="s">
        <v>30</v>
      </c>
      <c r="S80" s="140" t="s">
        <v>30</v>
      </c>
      <c r="T80" s="139" t="s">
        <v>30</v>
      </c>
      <c r="U80" s="160" t="s">
        <v>30</v>
      </c>
      <c r="V80" s="138" t="s">
        <v>30</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588</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569</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569</v>
      </c>
      <c r="I83" s="251" t="s">
        <v>30</v>
      </c>
      <c r="J83" s="251" t="s">
        <v>30</v>
      </c>
      <c r="K83" s="251" t="s">
        <v>30</v>
      </c>
      <c r="L83" s="251" t="s">
        <v>30</v>
      </c>
      <c r="M83" s="251" t="s">
        <v>30</v>
      </c>
      <c r="N83" s="251" t="s">
        <v>30</v>
      </c>
      <c r="O83" s="251" t="s">
        <v>585</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569</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25</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569</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569</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569</v>
      </c>
      <c r="I87" s="251" t="s">
        <v>30</v>
      </c>
      <c r="J87" s="251" t="s">
        <v>30</v>
      </c>
      <c r="K87" s="251" t="s">
        <v>30</v>
      </c>
      <c r="L87" s="251" t="s">
        <v>30</v>
      </c>
      <c r="M87" s="251" t="s">
        <v>30</v>
      </c>
      <c r="N87" s="251" t="s">
        <v>30</v>
      </c>
      <c r="O87" s="251" t="s">
        <v>585</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41</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41</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30</v>
      </c>
      <c r="I90" s="251" t="s">
        <v>30</v>
      </c>
      <c r="J90" s="251" t="s">
        <v>30</v>
      </c>
      <c r="K90" s="251" t="s">
        <v>30</v>
      </c>
      <c r="L90" s="251" t="s">
        <v>30</v>
      </c>
      <c r="M90" s="251" t="s">
        <v>30</v>
      </c>
      <c r="N90" s="251" t="s">
        <v>30</v>
      </c>
      <c r="O90" s="251" t="s">
        <v>30</v>
      </c>
      <c r="P90" s="251" t="s">
        <v>30</v>
      </c>
      <c r="Q90" s="252" t="s">
        <v>30</v>
      </c>
      <c r="R90" s="242" t="s">
        <v>30</v>
      </c>
      <c r="S90" s="140" t="s">
        <v>30</v>
      </c>
      <c r="T90" s="139" t="s">
        <v>30</v>
      </c>
      <c r="U90" s="160" t="s">
        <v>30</v>
      </c>
      <c r="V90" s="138" t="s">
        <v>30</v>
      </c>
      <c r="W90" s="139" t="s">
        <v>30</v>
      </c>
      <c r="X90" s="139" t="s">
        <v>30</v>
      </c>
      <c r="Y90" s="139" t="s">
        <v>30</v>
      </c>
      <c r="Z90" s="139" t="s">
        <v>30</v>
      </c>
      <c r="AA90" s="139" t="s">
        <v>30</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30</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585</v>
      </c>
      <c r="L99" s="251" t="s">
        <v>30</v>
      </c>
      <c r="M99" s="251" t="s">
        <v>585</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585</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30</v>
      </c>
      <c r="Y100" s="139" t="s">
        <v>30</v>
      </c>
      <c r="Z100" s="139" t="s">
        <v>30</v>
      </c>
      <c r="AA100" s="139" t="s">
        <v>25</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585</v>
      </c>
      <c r="L101" s="251" t="s">
        <v>30</v>
      </c>
      <c r="M101" s="251" t="s">
        <v>585</v>
      </c>
      <c r="N101" s="251" t="s">
        <v>30</v>
      </c>
      <c r="O101" s="251" t="s">
        <v>30</v>
      </c>
      <c r="P101" s="251" t="s">
        <v>30</v>
      </c>
      <c r="Q101" s="252" t="s">
        <v>30</v>
      </c>
      <c r="R101" s="242" t="s">
        <v>30</v>
      </c>
      <c r="S101" s="140" t="s">
        <v>30</v>
      </c>
      <c r="T101" s="139" t="s">
        <v>30</v>
      </c>
      <c r="U101" s="160" t="s">
        <v>30</v>
      </c>
      <c r="V101" s="138" t="s">
        <v>30</v>
      </c>
      <c r="W101" s="139" t="s">
        <v>30</v>
      </c>
      <c r="X101" s="139" t="s">
        <v>585</v>
      </c>
      <c r="Y101" s="139" t="s">
        <v>30</v>
      </c>
      <c r="Z101" s="139" t="s">
        <v>30</v>
      </c>
      <c r="AA101" s="139" t="s">
        <v>585</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585</v>
      </c>
      <c r="L102" s="251" t="s">
        <v>30</v>
      </c>
      <c r="M102" s="251" t="s">
        <v>585</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585</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25</v>
      </c>
      <c r="I103" s="251" t="s">
        <v>30</v>
      </c>
      <c r="J103" s="251" t="s">
        <v>30</v>
      </c>
      <c r="K103" s="251" t="s">
        <v>25</v>
      </c>
      <c r="L103" s="251" t="s">
        <v>30</v>
      </c>
      <c r="M103" s="251" t="s">
        <v>25</v>
      </c>
      <c r="N103" s="251" t="s">
        <v>30</v>
      </c>
      <c r="O103" s="251" t="s">
        <v>30</v>
      </c>
      <c r="P103" s="251" t="s">
        <v>30</v>
      </c>
      <c r="Q103" s="252" t="s">
        <v>30</v>
      </c>
      <c r="R103" s="242" t="s">
        <v>30</v>
      </c>
      <c r="S103" s="140" t="s">
        <v>30</v>
      </c>
      <c r="T103" s="139" t="s">
        <v>30</v>
      </c>
      <c r="U103" s="160" t="s">
        <v>30</v>
      </c>
      <c r="V103" s="138" t="s">
        <v>30</v>
      </c>
      <c r="W103" s="139" t="s">
        <v>30</v>
      </c>
      <c r="X103" s="139" t="s">
        <v>25</v>
      </c>
      <c r="Y103" s="139" t="s">
        <v>30</v>
      </c>
      <c r="Z103" s="139" t="s">
        <v>30</v>
      </c>
      <c r="AA103" s="139" t="s">
        <v>25</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585</v>
      </c>
      <c r="L104" s="251" t="s">
        <v>30</v>
      </c>
      <c r="M104" s="251" t="s">
        <v>585</v>
      </c>
      <c r="N104" s="251" t="s">
        <v>30</v>
      </c>
      <c r="O104" s="251" t="s">
        <v>30</v>
      </c>
      <c r="P104" s="251" t="s">
        <v>30</v>
      </c>
      <c r="Q104" s="252" t="s">
        <v>30</v>
      </c>
      <c r="R104" s="242" t="s">
        <v>30</v>
      </c>
      <c r="S104" s="140" t="s">
        <v>30</v>
      </c>
      <c r="T104" s="139" t="s">
        <v>30</v>
      </c>
      <c r="U104" s="160" t="s">
        <v>30</v>
      </c>
      <c r="V104" s="138" t="s">
        <v>30</v>
      </c>
      <c r="W104" s="139" t="s">
        <v>30</v>
      </c>
      <c r="X104" s="139" t="s">
        <v>585</v>
      </c>
      <c r="Y104" s="139" t="s">
        <v>30</v>
      </c>
      <c r="Z104" s="139" t="s">
        <v>30</v>
      </c>
      <c r="AA104" s="139" t="s">
        <v>585</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585</v>
      </c>
      <c r="I105" s="251" t="s">
        <v>569</v>
      </c>
      <c r="J105" s="251" t="s">
        <v>30</v>
      </c>
      <c r="K105" s="251" t="s">
        <v>585</v>
      </c>
      <c r="L105" s="251" t="s">
        <v>30</v>
      </c>
      <c r="M105" s="251" t="s">
        <v>585</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585</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30</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585</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585</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25</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41</v>
      </c>
      <c r="I110" s="251" t="s">
        <v>41</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25</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585</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25</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569</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41</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585</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41</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30</v>
      </c>
      <c r="O115" s="251" t="s">
        <v>30</v>
      </c>
      <c r="P115" s="251" t="s">
        <v>30</v>
      </c>
      <c r="Q115" s="252" t="s">
        <v>30</v>
      </c>
      <c r="R115" s="242" t="s">
        <v>30</v>
      </c>
      <c r="S115" s="140" t="s">
        <v>30</v>
      </c>
      <c r="T115" s="139" t="s">
        <v>30</v>
      </c>
      <c r="U115" s="160" t="s">
        <v>30</v>
      </c>
      <c r="V115" s="138" t="s">
        <v>30</v>
      </c>
      <c r="W115" s="139" t="s">
        <v>30</v>
      </c>
      <c r="X115" s="139" t="s">
        <v>25</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25</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41</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30</v>
      </c>
      <c r="P119" s="251" t="s">
        <v>41</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41</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30</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569</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569</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585</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585</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41</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41</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569</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30</v>
      </c>
      <c r="P137" s="251" t="s">
        <v>41</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585</v>
      </c>
      <c r="P138" s="251" t="s">
        <v>569</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585</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569</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569</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30</v>
      </c>
      <c r="P141" s="251" t="s">
        <v>41</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41</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41</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41</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30</v>
      </c>
      <c r="M148" s="251" t="s">
        <v>30</v>
      </c>
      <c r="N148" s="251" t="s">
        <v>30</v>
      </c>
      <c r="O148" s="251" t="s">
        <v>30</v>
      </c>
      <c r="P148" s="251" t="s">
        <v>30</v>
      </c>
      <c r="Q148" s="251" t="s">
        <v>41</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30</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30</v>
      </c>
      <c r="M151" s="251" t="s">
        <v>30</v>
      </c>
      <c r="N151" s="251" t="s">
        <v>30</v>
      </c>
      <c r="O151" s="251" t="s">
        <v>30</v>
      </c>
      <c r="P151" s="251" t="s">
        <v>30</v>
      </c>
      <c r="Q151" s="252" t="s">
        <v>30</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30</v>
      </c>
      <c r="M152" s="251" t="s">
        <v>30</v>
      </c>
      <c r="N152" s="251" t="s">
        <v>30</v>
      </c>
      <c r="O152" s="251" t="s">
        <v>30</v>
      </c>
      <c r="P152" s="251" t="s">
        <v>30</v>
      </c>
      <c r="Q152" s="252" t="s">
        <v>30</v>
      </c>
      <c r="R152" s="242" t="s">
        <v>30</v>
      </c>
      <c r="S152" s="140" t="s">
        <v>30</v>
      </c>
      <c r="T152" s="139" t="s">
        <v>30</v>
      </c>
      <c r="U152" s="160" t="s">
        <v>30</v>
      </c>
      <c r="V152" s="138" t="s">
        <v>30</v>
      </c>
      <c r="W152" s="139" t="s">
        <v>30</v>
      </c>
      <c r="X152" s="139" t="s">
        <v>30</v>
      </c>
      <c r="Y152" s="139" t="s">
        <v>30</v>
      </c>
      <c r="Z152" s="139" t="s">
        <v>25</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30</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30</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25</v>
      </c>
      <c r="G159" s="249" t="s">
        <v>30</v>
      </c>
      <c r="H159" s="251" t="s">
        <v>30</v>
      </c>
      <c r="I159" s="251" t="s">
        <v>30</v>
      </c>
      <c r="J159" s="242" t="s">
        <v>30</v>
      </c>
      <c r="K159" s="249" t="s">
        <v>30</v>
      </c>
      <c r="L159" s="251" t="s">
        <v>30</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30</v>
      </c>
      <c r="M161" s="251" t="s">
        <v>30</v>
      </c>
      <c r="N161" s="251" t="s">
        <v>30</v>
      </c>
      <c r="O161" s="251" t="s">
        <v>30</v>
      </c>
      <c r="P161" s="251" t="s">
        <v>30</v>
      </c>
      <c r="Q161" s="252" t="s">
        <v>25</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25</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30</v>
      </c>
      <c r="R162" s="242" t="s">
        <v>30</v>
      </c>
      <c r="S162" s="140" t="s">
        <v>30</v>
      </c>
      <c r="T162" s="106" t="s">
        <v>30</v>
      </c>
      <c r="U162" s="160" t="s">
        <v>30</v>
      </c>
      <c r="V162" s="138" t="s">
        <v>30</v>
      </c>
      <c r="W162" s="139" t="s">
        <v>30</v>
      </c>
      <c r="X162" s="139" t="s">
        <v>30</v>
      </c>
      <c r="Y162" s="139" t="s">
        <v>30</v>
      </c>
      <c r="Z162" s="139" t="s">
        <v>585</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30</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30</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569</v>
      </c>
      <c r="R165" s="242" t="s">
        <v>30</v>
      </c>
      <c r="S165" s="140" t="s">
        <v>30</v>
      </c>
      <c r="T165" s="139" t="s">
        <v>30</v>
      </c>
      <c r="U165" s="160" t="s">
        <v>30</v>
      </c>
      <c r="V165" s="138" t="s">
        <v>30</v>
      </c>
      <c r="W165" s="139" t="s">
        <v>30</v>
      </c>
      <c r="X165" s="139" t="s">
        <v>30</v>
      </c>
      <c r="Y165" s="139" t="s">
        <v>30</v>
      </c>
      <c r="Z165" s="139" t="s">
        <v>585</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30</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25</v>
      </c>
      <c r="P167" s="251" t="s">
        <v>30</v>
      </c>
      <c r="Q167" s="252" t="s">
        <v>41</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25</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26"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587</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26" x14ac:dyDescent="0.25">
      <c r="A178" s="152" t="s">
        <v>348</v>
      </c>
      <c r="B178" s="152" t="s">
        <v>360</v>
      </c>
      <c r="C178" s="146"/>
      <c r="D178" s="155" t="e">
        <v>#N/A</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587</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569</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26"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587</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26"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587</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26"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587</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5" thickBot="1" x14ac:dyDescent="0.3">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conditionalFormatting sqref="F231:AC910 AD229:AF909 R230:AC230 V54:V135 AD53:AG228 W54:AC229 S54:U129 R54:R148 V2:AG52 S25:U52 R27:R52">
    <cfRule type="cellIs" dxfId="373" priority="370" operator="equal">
      <formula>"TRUE"</formula>
    </cfRule>
  </conditionalFormatting>
  <conditionalFormatting sqref="F231:AC910 AD229:AF909 R230:AC230 V54:V135 AD53:AG228 W54:AC229 S54:U129 R54:R148 V2:AG52 S25:U52 R27:R52">
    <cfRule type="cellIs" dxfId="372" priority="371" operator="equal">
      <formula>"FALSE"</formula>
    </cfRule>
  </conditionalFormatting>
  <conditionalFormatting sqref="AF84">
    <cfRule type="cellIs" dxfId="371" priority="321" operator="equal">
      <formula>"TRUE"</formula>
    </cfRule>
  </conditionalFormatting>
  <conditionalFormatting sqref="F1:I1 M1:Q1 U1:AF1">
    <cfRule type="cellIs" dxfId="370" priority="368" operator="equal">
      <formula>"TRUE"</formula>
    </cfRule>
  </conditionalFormatting>
  <conditionalFormatting sqref="F1:I1 M1:Q1 U1:AF1">
    <cfRule type="cellIs" dxfId="369" priority="369" operator="equal">
      <formula>"FALSE"</formula>
    </cfRule>
  </conditionalFormatting>
  <conditionalFormatting sqref="AF84">
    <cfRule type="cellIs" dxfId="368" priority="322" operator="equal">
      <formula>"FALSE"</formula>
    </cfRule>
  </conditionalFormatting>
  <conditionalFormatting sqref="AG85:AG90">
    <cfRule type="cellIs" dxfId="367" priority="311" operator="equal">
      <formula>"TRUE"</formula>
    </cfRule>
  </conditionalFormatting>
  <conditionalFormatting sqref="AG85:AG90">
    <cfRule type="cellIs" dxfId="366" priority="312" operator="equal">
      <formula>"FALSE"</formula>
    </cfRule>
  </conditionalFormatting>
  <conditionalFormatting sqref="AE85:AE90">
    <cfRule type="cellIs" dxfId="365" priority="315" operator="equal">
      <formula>"TRUE"</formula>
    </cfRule>
  </conditionalFormatting>
  <conditionalFormatting sqref="AE85:AE90">
    <cfRule type="cellIs" dxfId="364" priority="316" operator="equal">
      <formula>"FALSE"</formula>
    </cfRule>
  </conditionalFormatting>
  <conditionalFormatting sqref="AG84">
    <cfRule type="cellIs" dxfId="363" priority="313" operator="equal">
      <formula>"TRUE"</formula>
    </cfRule>
  </conditionalFormatting>
  <conditionalFormatting sqref="AG84">
    <cfRule type="cellIs" dxfId="362" priority="314" operator="equal">
      <formula>"FALSE"</formula>
    </cfRule>
  </conditionalFormatting>
  <conditionalFormatting sqref="T1">
    <cfRule type="cellIs" dxfId="361" priority="364" operator="equal">
      <formula>"TRUE"</formula>
    </cfRule>
  </conditionalFormatting>
  <conditionalFormatting sqref="AE84">
    <cfRule type="cellIs" dxfId="360" priority="319" operator="equal">
      <formula>"TRUE"</formula>
    </cfRule>
  </conditionalFormatting>
  <conditionalFormatting sqref="AE84">
    <cfRule type="cellIs" dxfId="359" priority="320" operator="equal">
      <formula>"FALSE"</formula>
    </cfRule>
  </conditionalFormatting>
  <conditionalFormatting sqref="AF85:AF90">
    <cfRule type="cellIs" dxfId="358" priority="317" operator="equal">
      <formula>"TRUE"</formula>
    </cfRule>
  </conditionalFormatting>
  <conditionalFormatting sqref="AF85:AF90">
    <cfRule type="cellIs" dxfId="357" priority="318" operator="equal">
      <formula>"FALSE"</formula>
    </cfRule>
  </conditionalFormatting>
  <conditionalFormatting sqref="AG68">
    <cfRule type="cellIs" dxfId="356" priority="297" operator="equal">
      <formula>"TRUE"</formula>
    </cfRule>
  </conditionalFormatting>
  <conditionalFormatting sqref="AG68">
    <cfRule type="cellIs" dxfId="355" priority="298" operator="equal">
      <formula>"FALSE"</formula>
    </cfRule>
  </conditionalFormatting>
  <conditionalFormatting sqref="AG26">
    <cfRule type="cellIs" dxfId="354" priority="301" operator="equal">
      <formula>"TRUE"</formula>
    </cfRule>
  </conditionalFormatting>
  <conditionalFormatting sqref="AG26">
    <cfRule type="cellIs" dxfId="353" priority="302" operator="equal">
      <formula>"FALSE"</formula>
    </cfRule>
  </conditionalFormatting>
  <conditionalFormatting sqref="AG69:AG83 AG66:AG67">
    <cfRule type="cellIs" dxfId="352" priority="299" operator="equal">
      <formula>"TRUE"</formula>
    </cfRule>
  </conditionalFormatting>
  <conditionalFormatting sqref="AG69:AG83 AG66:AG67">
    <cfRule type="cellIs" dxfId="351" priority="300" operator="equal">
      <formula>"FALSE"</formula>
    </cfRule>
  </conditionalFormatting>
  <conditionalFormatting sqref="AF65">
    <cfRule type="cellIs" dxfId="350" priority="293" operator="equal">
      <formula>"TRUE"</formula>
    </cfRule>
  </conditionalFormatting>
  <conditionalFormatting sqref="AF65">
    <cfRule type="cellIs" dxfId="349" priority="294" operator="equal">
      <formula>"FALSE"</formula>
    </cfRule>
  </conditionalFormatting>
  <conditionalFormatting sqref="AE65">
    <cfRule type="cellIs" dxfId="348" priority="289" operator="equal">
      <formula>"TRUE"</formula>
    </cfRule>
  </conditionalFormatting>
  <conditionalFormatting sqref="AE65">
    <cfRule type="cellIs" dxfId="347" priority="290" operator="equal">
      <formula>"FALSE"</formula>
    </cfRule>
  </conditionalFormatting>
  <conditionalFormatting sqref="AG65">
    <cfRule type="cellIs" dxfId="346" priority="287" operator="equal">
      <formula>"TRUE"</formula>
    </cfRule>
  </conditionalFormatting>
  <conditionalFormatting sqref="AG65">
    <cfRule type="cellIs" dxfId="345" priority="288" operator="equal">
      <formula>"FALSE"</formula>
    </cfRule>
  </conditionalFormatting>
  <conditionalFormatting sqref="T2:U23 T131:U135 T137:U138 S157:U157 S181:U181 U177 S180 U180 S183:U184 U185 T141:U156 S159:U159 S162:U168 S171:U176 S186:T187 T182:U182 S188:U210 S178:T179 S177 S185">
    <cfRule type="cellIs" dxfId="344" priority="285" operator="equal">
      <formula>"TRUE"</formula>
    </cfRule>
  </conditionalFormatting>
  <conditionalFormatting sqref="T2:U23 T131:U135 T137:U138 S157:U157 S181:U181 U177 S180 U180 S183:U184 U185 T141:U156 S159:U159 S162:U168 S171:U176 S186:T187 T182:U182 S188:U210 S178:T179 S177 S185">
    <cfRule type="cellIs" dxfId="343" priority="286" operator="equal">
      <formula>"FALSE"</formula>
    </cfRule>
  </conditionalFormatting>
  <conditionalFormatting sqref="AG24">
    <cfRule type="cellIs" dxfId="342" priority="279" operator="equal">
      <formula>"TRUE"</formula>
    </cfRule>
  </conditionalFormatting>
  <conditionalFormatting sqref="AG24">
    <cfRule type="cellIs" dxfId="341" priority="280" operator="equal">
      <formula>"FALSE"</formula>
    </cfRule>
  </conditionalFormatting>
  <conditionalFormatting sqref="T24:U24">
    <cfRule type="cellIs" dxfId="340" priority="277" operator="equal">
      <formula>"TRUE"</formula>
    </cfRule>
  </conditionalFormatting>
  <conditionalFormatting sqref="T24:U24">
    <cfRule type="cellIs" dxfId="339" priority="278" operator="equal">
      <formula>"FALSE"</formula>
    </cfRule>
  </conditionalFormatting>
  <conditionalFormatting sqref="AF135">
    <cfRule type="cellIs" dxfId="338" priority="275" operator="equal">
      <formula>"TRUE"</formula>
    </cfRule>
  </conditionalFormatting>
  <conditionalFormatting sqref="AF135">
    <cfRule type="cellIs" dxfId="337" priority="276" operator="equal">
      <formula>"FALSE"</formula>
    </cfRule>
  </conditionalFormatting>
  <conditionalFormatting sqref="T136:U136">
    <cfRule type="cellIs" dxfId="336" priority="273" operator="equal">
      <formula>"TRUE"</formula>
    </cfRule>
  </conditionalFormatting>
  <conditionalFormatting sqref="T136:U136">
    <cfRule type="cellIs" dxfId="335" priority="274" operator="equal">
      <formula>"FALSE"</formula>
    </cfRule>
  </conditionalFormatting>
  <conditionalFormatting sqref="Z136:AA136">
    <cfRule type="cellIs" dxfId="334" priority="271" operator="equal">
      <formula>"TRUE"</formula>
    </cfRule>
  </conditionalFormatting>
  <conditionalFormatting sqref="Z136:AA136">
    <cfRule type="cellIs" dxfId="333" priority="272" operator="equal">
      <formula>"FALSE"</formula>
    </cfRule>
  </conditionalFormatting>
  <conditionalFormatting sqref="AF135">
    <cfRule type="cellIs" dxfId="332" priority="269" operator="equal">
      <formula>"TRUE"</formula>
    </cfRule>
  </conditionalFormatting>
  <conditionalFormatting sqref="AF135">
    <cfRule type="cellIs" dxfId="331" priority="270" operator="equal">
      <formula>"FALSE"</formula>
    </cfRule>
  </conditionalFormatting>
  <conditionalFormatting sqref="AG135">
    <cfRule type="cellIs" dxfId="330" priority="267" operator="equal">
      <formula>"TRUE"</formula>
    </cfRule>
  </conditionalFormatting>
  <conditionalFormatting sqref="AG135">
    <cfRule type="cellIs" dxfId="329" priority="268" operator="equal">
      <formula>"FALSE"</formula>
    </cfRule>
  </conditionalFormatting>
  <conditionalFormatting sqref="S2:S23 S137 S131:S135">
    <cfRule type="cellIs" dxfId="328" priority="265" operator="equal">
      <formula>"TRUE"</formula>
    </cfRule>
  </conditionalFormatting>
  <conditionalFormatting sqref="S2:S23 S137 S131:S135">
    <cfRule type="cellIs" dxfId="327" priority="266" operator="equal">
      <formula>"FALSE"</formula>
    </cfRule>
  </conditionalFormatting>
  <conditionalFormatting sqref="S24">
    <cfRule type="cellIs" dxfId="326" priority="263" operator="equal">
      <formula>"TRUE"</formula>
    </cfRule>
  </conditionalFormatting>
  <conditionalFormatting sqref="S24">
    <cfRule type="cellIs" dxfId="325" priority="264" operator="equal">
      <formula>"FALSE"</formula>
    </cfRule>
  </conditionalFormatting>
  <conditionalFormatting sqref="S143">
    <cfRule type="cellIs" dxfId="324" priority="251" operator="equal">
      <formula>"TRUE"</formula>
    </cfRule>
  </conditionalFormatting>
  <conditionalFormatting sqref="S143">
    <cfRule type="cellIs" dxfId="323" priority="252" operator="equal">
      <formula>"FALSE"</formula>
    </cfRule>
  </conditionalFormatting>
  <conditionalFormatting sqref="S143">
    <cfRule type="cellIs" dxfId="322" priority="249" operator="equal">
      <formula>"TRUE"</formula>
    </cfRule>
  </conditionalFormatting>
  <conditionalFormatting sqref="S143">
    <cfRule type="cellIs" dxfId="321" priority="250" operator="equal">
      <formula>"FALSE"</formula>
    </cfRule>
  </conditionalFormatting>
  <conditionalFormatting sqref="S136">
    <cfRule type="cellIs" dxfId="320" priority="261" operator="equal">
      <formula>"TRUE"</formula>
    </cfRule>
  </conditionalFormatting>
  <conditionalFormatting sqref="S136">
    <cfRule type="cellIs" dxfId="319" priority="262" operator="equal">
      <formula>"FALSE"</formula>
    </cfRule>
  </conditionalFormatting>
  <conditionalFormatting sqref="S136">
    <cfRule type="cellIs" dxfId="318" priority="259" operator="equal">
      <formula>"TRUE"</formula>
    </cfRule>
  </conditionalFormatting>
  <conditionalFormatting sqref="S136">
    <cfRule type="cellIs" dxfId="317" priority="260" operator="equal">
      <formula>"FALSE"</formula>
    </cfRule>
  </conditionalFormatting>
  <conditionalFormatting sqref="S130">
    <cfRule type="cellIs" dxfId="316" priority="255" operator="equal">
      <formula>"TRUE"</formula>
    </cfRule>
  </conditionalFormatting>
  <conditionalFormatting sqref="S130">
    <cfRule type="cellIs" dxfId="315" priority="256" operator="equal">
      <formula>"FALSE"</formula>
    </cfRule>
  </conditionalFormatting>
  <conditionalFormatting sqref="T130:U130">
    <cfRule type="cellIs" dxfId="314" priority="257" operator="equal">
      <formula>"TRUE"</formula>
    </cfRule>
  </conditionalFormatting>
  <conditionalFormatting sqref="T130:U130">
    <cfRule type="cellIs" dxfId="313" priority="258" operator="equal">
      <formula>"FALSE"</formula>
    </cfRule>
  </conditionalFormatting>
  <conditionalFormatting sqref="S155">
    <cfRule type="cellIs" dxfId="312" priority="239" operator="equal">
      <formula>"TRUE"</formula>
    </cfRule>
  </conditionalFormatting>
  <conditionalFormatting sqref="S155">
    <cfRule type="cellIs" dxfId="311" priority="240" operator="equal">
      <formula>"FALSE"</formula>
    </cfRule>
  </conditionalFormatting>
  <conditionalFormatting sqref="S144 S138 S141:S142">
    <cfRule type="cellIs" dxfId="310" priority="253" operator="equal">
      <formula>"TRUE"</formula>
    </cfRule>
  </conditionalFormatting>
  <conditionalFormatting sqref="S144 S138 S141:S142">
    <cfRule type="cellIs" dxfId="309" priority="254" operator="equal">
      <formula>"FALSE"</formula>
    </cfRule>
  </conditionalFormatting>
  <conditionalFormatting sqref="T177">
    <cfRule type="cellIs" dxfId="308" priority="235" operator="equal">
      <formula>"TRUE"</formula>
    </cfRule>
  </conditionalFormatting>
  <conditionalFormatting sqref="T177">
    <cfRule type="cellIs" dxfId="307" priority="236" operator="equal">
      <formula>"FALSE"</formula>
    </cfRule>
  </conditionalFormatting>
  <conditionalFormatting sqref="T180">
    <cfRule type="cellIs" dxfId="306" priority="233" operator="equal">
      <formula>"TRUE"</formula>
    </cfRule>
  </conditionalFormatting>
  <conditionalFormatting sqref="T180">
    <cfRule type="cellIs" dxfId="305" priority="234" operator="equal">
      <formula>"FALSE"</formula>
    </cfRule>
  </conditionalFormatting>
  <conditionalFormatting sqref="S150 S145:S148">
    <cfRule type="cellIs" dxfId="304" priority="247" operator="equal">
      <formula>"TRUE"</formula>
    </cfRule>
  </conditionalFormatting>
  <conditionalFormatting sqref="S150 S145:S148">
    <cfRule type="cellIs" dxfId="303" priority="248" operator="equal">
      <formula>"FALSE"</formula>
    </cfRule>
  </conditionalFormatting>
  <conditionalFormatting sqref="S149">
    <cfRule type="cellIs" dxfId="302" priority="245" operator="equal">
      <formula>"TRUE"</formula>
    </cfRule>
  </conditionalFormatting>
  <conditionalFormatting sqref="S149">
    <cfRule type="cellIs" dxfId="301" priority="246" operator="equal">
      <formula>"FALSE"</formula>
    </cfRule>
  </conditionalFormatting>
  <conditionalFormatting sqref="S149">
    <cfRule type="cellIs" dxfId="300" priority="243" operator="equal">
      <formula>"TRUE"</formula>
    </cfRule>
  </conditionalFormatting>
  <conditionalFormatting sqref="S149">
    <cfRule type="cellIs" dxfId="299" priority="244" operator="equal">
      <formula>"FALSE"</formula>
    </cfRule>
  </conditionalFormatting>
  <conditionalFormatting sqref="S156 S151:S154">
    <cfRule type="cellIs" dxfId="298" priority="241" operator="equal">
      <formula>"TRUE"</formula>
    </cfRule>
  </conditionalFormatting>
  <conditionalFormatting sqref="S156 S151:S154">
    <cfRule type="cellIs" dxfId="297" priority="242" operator="equal">
      <formula>"FALSE"</formula>
    </cfRule>
  </conditionalFormatting>
  <conditionalFormatting sqref="S155">
    <cfRule type="cellIs" dxfId="296" priority="237" operator="equal">
      <formula>"TRUE"</formula>
    </cfRule>
  </conditionalFormatting>
  <conditionalFormatting sqref="S155">
    <cfRule type="cellIs" dxfId="295" priority="238" operator="equal">
      <formula>"FALSE"</formula>
    </cfRule>
  </conditionalFormatting>
  <conditionalFormatting sqref="S182">
    <cfRule type="cellIs" dxfId="294" priority="231" operator="equal">
      <formula>"TRUE"</formula>
    </cfRule>
  </conditionalFormatting>
  <conditionalFormatting sqref="S182">
    <cfRule type="cellIs" dxfId="293" priority="232" operator="equal">
      <formula>"FALSE"</formula>
    </cfRule>
  </conditionalFormatting>
  <conditionalFormatting sqref="T185">
    <cfRule type="cellIs" dxfId="292" priority="229" operator="equal">
      <formula>"TRUE"</formula>
    </cfRule>
  </conditionalFormatting>
  <conditionalFormatting sqref="T185">
    <cfRule type="cellIs" dxfId="291" priority="230" operator="equal">
      <formula>"FALSE"</formula>
    </cfRule>
  </conditionalFormatting>
  <conditionalFormatting sqref="U186:U187">
    <cfRule type="cellIs" dxfId="290" priority="227" operator="equal">
      <formula>"TRUE"</formula>
    </cfRule>
  </conditionalFormatting>
  <conditionalFormatting sqref="U186:U187">
    <cfRule type="cellIs" dxfId="289" priority="228" operator="equal">
      <formula>"FALSE"</formula>
    </cfRule>
  </conditionalFormatting>
  <conditionalFormatting sqref="U178:U179">
    <cfRule type="cellIs" dxfId="288" priority="225" operator="equal">
      <formula>"TRUE"</formula>
    </cfRule>
  </conditionalFormatting>
  <conditionalFormatting sqref="U178:U179">
    <cfRule type="cellIs" dxfId="287" priority="226" operator="equal">
      <formula>"FALSE"</formula>
    </cfRule>
  </conditionalFormatting>
  <conditionalFormatting sqref="R1:S1">
    <cfRule type="cellIs" dxfId="286" priority="366" operator="equal">
      <formula>"TRUE"</formula>
    </cfRule>
  </conditionalFormatting>
  <conditionalFormatting sqref="R1:S1">
    <cfRule type="cellIs" dxfId="285" priority="367" operator="equal">
      <formula>"FALSE"</formula>
    </cfRule>
  </conditionalFormatting>
  <conditionalFormatting sqref="T1">
    <cfRule type="cellIs" dxfId="284" priority="365" operator="equal">
      <formula>"FALSE"</formula>
    </cfRule>
  </conditionalFormatting>
  <conditionalFormatting sqref="T169">
    <cfRule type="cellIs" dxfId="283" priority="218" operator="equal">
      <formula>"TRUE"</formula>
    </cfRule>
  </conditionalFormatting>
  <conditionalFormatting sqref="T169">
    <cfRule type="cellIs" dxfId="282" priority="219" operator="equal">
      <formula>"FALSE"</formula>
    </cfRule>
  </conditionalFormatting>
  <conditionalFormatting sqref="S170 U170">
    <cfRule type="cellIs" dxfId="281" priority="216" operator="equal">
      <formula>"TRUE"</formula>
    </cfRule>
  </conditionalFormatting>
  <conditionalFormatting sqref="S170 U170">
    <cfRule type="cellIs" dxfId="280" priority="217" operator="equal">
      <formula>"FALSE"</formula>
    </cfRule>
  </conditionalFormatting>
  <conditionalFormatting sqref="T170">
    <cfRule type="cellIs" dxfId="279" priority="214" operator="equal">
      <formula>"TRUE"</formula>
    </cfRule>
  </conditionalFormatting>
  <conditionalFormatting sqref="T170">
    <cfRule type="cellIs" dxfId="278" priority="215" operator="equal">
      <formula>"FALSE"</formula>
    </cfRule>
  </conditionalFormatting>
  <conditionalFormatting sqref="T160">
    <cfRule type="cellIs" dxfId="277" priority="210" operator="equal">
      <formula>"TRUE"</formula>
    </cfRule>
  </conditionalFormatting>
  <conditionalFormatting sqref="T160">
    <cfRule type="cellIs" dxfId="276" priority="211"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275" priority="191" operator="equal">
      <formula>"TRUE"</formula>
    </cfRule>
  </conditionalFormatting>
  <conditionalFormatting sqref="F141:G142 I141:J142">
    <cfRule type="cellIs" dxfId="274" priority="189"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273" priority="190" operator="equal">
      <formula>"FALSE"</formula>
    </cfRule>
  </conditionalFormatting>
  <conditionalFormatting sqref="F143:G143 I143:J143">
    <cfRule type="cellIs" dxfId="272" priority="187" operator="equal">
      <formula>"TRUE"</formula>
    </cfRule>
  </conditionalFormatting>
  <conditionalFormatting sqref="F141:G142 I141:J142">
    <cfRule type="cellIs" dxfId="271" priority="188" operator="equal">
      <formula>"FALSE"</formula>
    </cfRule>
  </conditionalFormatting>
  <conditionalFormatting sqref="F144:G144 I144:J144 J146 F146:G146 F151:G157 J151:J157 J148:J149 F148:G149">
    <cfRule type="cellIs" dxfId="270" priority="185" operator="equal">
      <formula>"TRUE"</formula>
    </cfRule>
  </conditionalFormatting>
  <conditionalFormatting sqref="F143:G143 I143:J143">
    <cfRule type="cellIs" dxfId="269" priority="186" operator="equal">
      <formula>"FALSE"</formula>
    </cfRule>
  </conditionalFormatting>
  <conditionalFormatting sqref="G159:G161 G163:G165 I163:J165 I159:J161">
    <cfRule type="cellIs" dxfId="268" priority="183" operator="equal">
      <formula>"TRUE"</formula>
    </cfRule>
  </conditionalFormatting>
  <conditionalFormatting sqref="F144:G144 I144:J144 J146 F146:G146 F151:G157 J151:J157 J148:J149 F148:G149">
    <cfRule type="cellIs" dxfId="267" priority="184" operator="equal">
      <formula>"FALSE"</formula>
    </cfRule>
  </conditionalFormatting>
  <conditionalFormatting sqref="F166:G166 I166:J166">
    <cfRule type="cellIs" dxfId="266" priority="181" operator="equal">
      <formula>"TRUE"</formula>
    </cfRule>
  </conditionalFormatting>
  <conditionalFormatting sqref="G159:G161 G163:G165 I163:J165 I159:J161">
    <cfRule type="cellIs" dxfId="265" priority="182" operator="equal">
      <formula>"FALSE"</formula>
    </cfRule>
  </conditionalFormatting>
  <conditionalFormatting sqref="F167:G168 I167:J168">
    <cfRule type="cellIs" dxfId="264" priority="179" operator="equal">
      <formula>"TRUE"</formula>
    </cfRule>
  </conditionalFormatting>
  <conditionalFormatting sqref="F166:G166 I166:J166">
    <cfRule type="cellIs" dxfId="263" priority="180" operator="equal">
      <formula>"FALSE"</formula>
    </cfRule>
  </conditionalFormatting>
  <conditionalFormatting sqref="F170">
    <cfRule type="cellIs" dxfId="262" priority="177" operator="equal">
      <formula>"TRUE"</formula>
    </cfRule>
  </conditionalFormatting>
  <conditionalFormatting sqref="F167:G168 I167:J168">
    <cfRule type="cellIs" dxfId="261" priority="178" operator="equal">
      <formula>"FALSE"</formula>
    </cfRule>
  </conditionalFormatting>
  <conditionalFormatting sqref="G170">
    <cfRule type="cellIs" dxfId="260" priority="175" operator="equal">
      <formula>"TRUE"</formula>
    </cfRule>
  </conditionalFormatting>
  <conditionalFormatting sqref="F170">
    <cfRule type="cellIs" dxfId="259" priority="176" operator="equal">
      <formula>"FALSE"</formula>
    </cfRule>
  </conditionalFormatting>
  <conditionalFormatting sqref="I170">
    <cfRule type="cellIs" dxfId="258" priority="173" operator="equal">
      <formula>"TRUE"</formula>
    </cfRule>
  </conditionalFormatting>
  <conditionalFormatting sqref="G170">
    <cfRule type="cellIs" dxfId="257" priority="174" operator="equal">
      <formula>"FALSE"</formula>
    </cfRule>
  </conditionalFormatting>
  <conditionalFormatting sqref="J170">
    <cfRule type="cellIs" dxfId="256" priority="171" operator="equal">
      <formula>"TRUE"</formula>
    </cfRule>
  </conditionalFormatting>
  <conditionalFormatting sqref="I170">
    <cfRule type="cellIs" dxfId="255" priority="172" operator="equal">
      <formula>"FALSE"</formula>
    </cfRule>
  </conditionalFormatting>
  <conditionalFormatting sqref="F159:F161 F163:F165">
    <cfRule type="cellIs" dxfId="254" priority="169" operator="equal">
      <formula>"TRUE"</formula>
    </cfRule>
  </conditionalFormatting>
  <conditionalFormatting sqref="J170">
    <cfRule type="cellIs" dxfId="253" priority="170" operator="equal">
      <formula>"FALSE"</formula>
    </cfRule>
  </conditionalFormatting>
  <conditionalFormatting sqref="F73:G73 I73:J73">
    <cfRule type="cellIs" dxfId="252" priority="167" operator="equal">
      <formula>"TRUE"</formula>
    </cfRule>
  </conditionalFormatting>
  <conditionalFormatting sqref="F159:F161 F163:F165">
    <cfRule type="cellIs" dxfId="251" priority="168" operator="equal">
      <formula>"FALSE"</formula>
    </cfRule>
  </conditionalFormatting>
  <conditionalFormatting sqref="J50">
    <cfRule type="cellIs" dxfId="250" priority="165" operator="equal">
      <formula>"TRUE"</formula>
    </cfRule>
  </conditionalFormatting>
  <conditionalFormatting sqref="F73:G73 I73:J73">
    <cfRule type="cellIs" dxfId="249" priority="166" operator="equal">
      <formula>"FALSE"</formula>
    </cfRule>
  </conditionalFormatting>
  <conditionalFormatting sqref="G162 I162:J162">
    <cfRule type="cellIs" dxfId="248" priority="163" operator="equal">
      <formula>"TRUE"</formula>
    </cfRule>
  </conditionalFormatting>
  <conditionalFormatting sqref="J50">
    <cfRule type="cellIs" dxfId="247" priority="164" operator="equal">
      <formula>"FALSE"</formula>
    </cfRule>
  </conditionalFormatting>
  <conditionalFormatting sqref="F162">
    <cfRule type="cellIs" dxfId="246" priority="161" operator="equal">
      <formula>"TRUE"</formula>
    </cfRule>
  </conditionalFormatting>
  <conditionalFormatting sqref="G162 I162:J162">
    <cfRule type="cellIs" dxfId="245" priority="162" operator="equal">
      <formula>"FALSE"</formula>
    </cfRule>
  </conditionalFormatting>
  <conditionalFormatting sqref="I179:J179 I181:J182">
    <cfRule type="cellIs" dxfId="244" priority="159" operator="equal">
      <formula>"TRUE"</formula>
    </cfRule>
  </conditionalFormatting>
  <conditionalFormatting sqref="F162">
    <cfRule type="cellIs" dxfId="243" priority="160" operator="equal">
      <formula>"FALSE"</formula>
    </cfRule>
  </conditionalFormatting>
  <conditionalFormatting sqref="J69">
    <cfRule type="cellIs" dxfId="242" priority="157" operator="equal">
      <formula>"TRUE"</formula>
    </cfRule>
  </conditionalFormatting>
  <conditionalFormatting sqref="I179:J179 I181:J182">
    <cfRule type="cellIs" dxfId="241" priority="158" operator="equal">
      <formula>"FALSE"</formula>
    </cfRule>
  </conditionalFormatting>
  <conditionalFormatting sqref="F119:F127">
    <cfRule type="cellIs" dxfId="240" priority="155" operator="equal">
      <formula>"TRUE"</formula>
    </cfRule>
  </conditionalFormatting>
  <conditionalFormatting sqref="J69">
    <cfRule type="cellIs" dxfId="239" priority="156" operator="equal">
      <formula>"FALSE"</formula>
    </cfRule>
  </conditionalFormatting>
  <conditionalFormatting sqref="F90:F93 F99:F102">
    <cfRule type="cellIs" dxfId="238" priority="153" operator="equal">
      <formula>"TRUE"</formula>
    </cfRule>
  </conditionalFormatting>
  <conditionalFormatting sqref="F119:F127">
    <cfRule type="cellIs" dxfId="237" priority="154" operator="equal">
      <formula>"FALSE"</formula>
    </cfRule>
  </conditionalFormatting>
  <conditionalFormatting sqref="F76:F78">
    <cfRule type="cellIs" dxfId="236" priority="151" operator="equal">
      <formula>"TRUE"</formula>
    </cfRule>
  </conditionalFormatting>
  <conditionalFormatting sqref="F90:F93 F99:F102">
    <cfRule type="cellIs" dxfId="235" priority="152" operator="equal">
      <formula>"FALSE"</formula>
    </cfRule>
  </conditionalFormatting>
  <conditionalFormatting sqref="F55:F58">
    <cfRule type="cellIs" dxfId="234" priority="149" operator="equal">
      <formula>"TRUE"</formula>
    </cfRule>
  </conditionalFormatting>
  <conditionalFormatting sqref="F76:F78">
    <cfRule type="cellIs" dxfId="233" priority="150" operator="equal">
      <formula>"FALSE"</formula>
    </cfRule>
  </conditionalFormatting>
  <conditionalFormatting sqref="I146 I151:I157 I148:I149">
    <cfRule type="cellIs" dxfId="232" priority="147" operator="equal">
      <formula>"TRUE"</formula>
    </cfRule>
  </conditionalFormatting>
  <conditionalFormatting sqref="F55:F58">
    <cfRule type="cellIs" dxfId="231" priority="148" operator="equal">
      <formula>"FALSE"</formula>
    </cfRule>
  </conditionalFormatting>
  <conditionalFormatting sqref="J119:J127">
    <cfRule type="cellIs" dxfId="230" priority="145" operator="equal">
      <formula>"TRUE"</formula>
    </cfRule>
  </conditionalFormatting>
  <conditionalFormatting sqref="I146 I151:I157 I148:I149">
    <cfRule type="cellIs" dxfId="229" priority="146" operator="equal">
      <formula>"FALSE"</formula>
    </cfRule>
  </conditionalFormatting>
  <conditionalFormatting sqref="J90:J93">
    <cfRule type="cellIs" dxfId="228" priority="143" operator="equal">
      <formula>"TRUE"</formula>
    </cfRule>
  </conditionalFormatting>
  <conditionalFormatting sqref="J119:J127">
    <cfRule type="cellIs" dxfId="227" priority="144" operator="equal">
      <formula>"FALSE"</formula>
    </cfRule>
  </conditionalFormatting>
  <conditionalFormatting sqref="I90:I93">
    <cfRule type="cellIs" dxfId="226" priority="141" operator="equal">
      <formula>"TRUE"</formula>
    </cfRule>
  </conditionalFormatting>
  <conditionalFormatting sqref="J90:J93">
    <cfRule type="cellIs" dxfId="225" priority="142" operator="equal">
      <formula>"FALSE"</formula>
    </cfRule>
  </conditionalFormatting>
  <conditionalFormatting sqref="I76:I79">
    <cfRule type="cellIs" dxfId="224" priority="139" operator="equal">
      <formula>"TRUE"</formula>
    </cfRule>
  </conditionalFormatting>
  <conditionalFormatting sqref="I90:I93">
    <cfRule type="cellIs" dxfId="223" priority="140" operator="equal">
      <formula>"FALSE"</formula>
    </cfRule>
  </conditionalFormatting>
  <conditionalFormatting sqref="J76:J79">
    <cfRule type="cellIs" dxfId="222" priority="137" operator="equal">
      <formula>"TRUE"</formula>
    </cfRule>
  </conditionalFormatting>
  <conditionalFormatting sqref="I76:I79">
    <cfRule type="cellIs" dxfId="221" priority="138" operator="equal">
      <formula>"FALSE"</formula>
    </cfRule>
  </conditionalFormatting>
  <conditionalFormatting sqref="I55:I58">
    <cfRule type="cellIs" dxfId="220" priority="135" operator="equal">
      <formula>"TRUE"</formula>
    </cfRule>
  </conditionalFormatting>
  <conditionalFormatting sqref="J76:J79">
    <cfRule type="cellIs" dxfId="219" priority="136" operator="equal">
      <formula>"FALSE"</formula>
    </cfRule>
  </conditionalFormatting>
  <conditionalFormatting sqref="J55:J58">
    <cfRule type="cellIs" dxfId="218" priority="133" operator="equal">
      <formula>"TRUE"</formula>
    </cfRule>
  </conditionalFormatting>
  <conditionalFormatting sqref="I55:I58">
    <cfRule type="cellIs" dxfId="217" priority="134" operator="equal">
      <formula>"FALSE"</formula>
    </cfRule>
  </conditionalFormatting>
  <conditionalFormatting sqref="I27:I33 I37:I39">
    <cfRule type="cellIs" dxfId="216" priority="131" operator="equal">
      <formula>"TRUE"</formula>
    </cfRule>
  </conditionalFormatting>
  <conditionalFormatting sqref="J55:J58">
    <cfRule type="cellIs" dxfId="215" priority="132" operator="equal">
      <formula>"FALSE"</formula>
    </cfRule>
  </conditionalFormatting>
  <conditionalFormatting sqref="J27:J33 J37:J41">
    <cfRule type="cellIs" dxfId="214" priority="129" operator="equal">
      <formula>"TRUE"</formula>
    </cfRule>
  </conditionalFormatting>
  <conditionalFormatting sqref="I27:I33 I37:I39">
    <cfRule type="cellIs" dxfId="213" priority="130" operator="equal">
      <formula>"FALSE"</formula>
    </cfRule>
  </conditionalFormatting>
  <conditionalFormatting sqref="J224:L226 J200:L204 J169:L169 J158:L158 J147:L147 J139:L139 J128:L128 J118:L118 J94:L98 J42:L42">
    <cfRule type="cellIs" dxfId="212" priority="26" operator="equal">
      <formula>"TRUE"</formula>
    </cfRule>
  </conditionalFormatting>
  <conditionalFormatting sqref="M224:M226 M200:M204 M169 M158 M147 M139 M128 M118 M94:M98 M42">
    <cfRule type="cellIs" dxfId="211" priority="24" operator="equal">
      <formula>"TRUE"</formula>
    </cfRule>
  </conditionalFormatting>
  <conditionalFormatting sqref="J224:L226 J200:L204 J169:L169 J158:L158 J147:L147 J139:L139 J128:L128 J118:L118 J94:L98 J42:L42">
    <cfRule type="cellIs" dxfId="210" priority="25" operator="equal">
      <formula>"FALSE"</formula>
    </cfRule>
  </conditionalFormatting>
  <conditionalFormatting sqref="M224:M226 M200:M204 M169 M158 M147 M139 M128 M118 M94:M98 M42">
    <cfRule type="cellIs" dxfId="209" priority="23" operator="equal">
      <formula>"FALSE"</formula>
    </cfRule>
  </conditionalFormatting>
  <conditionalFormatting sqref="F52:H52 J52:Q52">
    <cfRule type="cellIs" dxfId="208" priority="13" operator="equal">
      <formula>"FALSE"</formula>
    </cfRule>
  </conditionalFormatting>
  <conditionalFormatting sqref="I52">
    <cfRule type="cellIs" dxfId="207" priority="12" operator="equal">
      <formula>"FALSE"</formula>
    </cfRule>
  </conditionalFormatting>
  <conditionalFormatting sqref="S211:V229 T136:V136 V137:V210">
    <cfRule type="cellIs" dxfId="206" priority="361" operator="equal">
      <formula>"TRUE"</formula>
    </cfRule>
  </conditionalFormatting>
  <conditionalFormatting sqref="S211:V229 T136:V136 V137:V210">
    <cfRule type="cellIs" dxfId="205" priority="362" operator="equal">
      <formula>"FALSE"</formula>
    </cfRule>
  </conditionalFormatting>
  <conditionalFormatting sqref="AF131:AF132">
    <cfRule type="cellIs" dxfId="204" priority="359" operator="equal">
      <formula>"TRUE"</formula>
    </cfRule>
  </conditionalFormatting>
  <conditionalFormatting sqref="AF131:AF132">
    <cfRule type="cellIs" dxfId="203" priority="360" operator="equal">
      <formula>"FALSE"</formula>
    </cfRule>
  </conditionalFormatting>
  <conditionalFormatting sqref="AF155">
    <cfRule type="cellIs" dxfId="202" priority="349" operator="equal">
      <formula>"TRUE"</formula>
    </cfRule>
  </conditionalFormatting>
  <conditionalFormatting sqref="AF155">
    <cfRule type="cellIs" dxfId="201" priority="350" operator="equal">
      <formula>"FALSE"</formula>
    </cfRule>
  </conditionalFormatting>
  <conditionalFormatting sqref="AD147:AF147 AD153:AF153 AD151:AD152 AF151:AF152 AD149:AF149 AD148 AF148 AE150 AC152:AC154 AC148:AC150">
    <cfRule type="cellIs" dxfId="200" priority="353" operator="equal">
      <formula>"TRUE"</formula>
    </cfRule>
  </conditionalFormatting>
  <conditionalFormatting sqref="AD147:AF147 AD153:AF153 AD151:AD152 AF151:AF152 AD149:AF149 AD148 AF148 AE150 AC152:AC154 AC148:AC150">
    <cfRule type="cellIs" dxfId="199" priority="354" operator="equal">
      <formula>"FALSE"</formula>
    </cfRule>
  </conditionalFormatting>
  <conditionalFormatting sqref="AF154">
    <cfRule type="cellIs" dxfId="198" priority="351" operator="equal">
      <formula>"TRUE"</formula>
    </cfRule>
  </conditionalFormatting>
  <conditionalFormatting sqref="AF154">
    <cfRule type="cellIs" dxfId="197" priority="352" operator="equal">
      <formula>"FALSE"</formula>
    </cfRule>
  </conditionalFormatting>
  <conditionalFormatting sqref="AF133">
    <cfRule type="cellIs" dxfId="196" priority="357" operator="equal">
      <formula>"TRUE"</formula>
    </cfRule>
  </conditionalFormatting>
  <conditionalFormatting sqref="AF133">
    <cfRule type="cellIs" dxfId="195" priority="358" operator="equal">
      <formula>"FALSE"</formula>
    </cfRule>
  </conditionalFormatting>
  <conditionalFormatting sqref="AF134 AF136:AF146">
    <cfRule type="cellIs" dxfId="194" priority="355" operator="equal">
      <formula>"TRUE"</formula>
    </cfRule>
  </conditionalFormatting>
  <conditionalFormatting sqref="AF134 AF136:AF146">
    <cfRule type="cellIs" dxfId="193" priority="356" operator="equal">
      <formula>"FALSE"</formula>
    </cfRule>
  </conditionalFormatting>
  <conditionalFormatting sqref="AF156:AF157">
    <cfRule type="cellIs" dxfId="192" priority="345" operator="equal">
      <formula>"TRUE"</formula>
    </cfRule>
  </conditionalFormatting>
  <conditionalFormatting sqref="AF156:AF157">
    <cfRule type="cellIs" dxfId="191" priority="346" operator="equal">
      <formula>"FALSE"</formula>
    </cfRule>
  </conditionalFormatting>
  <conditionalFormatting sqref="Y157:AA158">
    <cfRule type="cellIs" dxfId="190" priority="347" operator="equal">
      <formula>"TRUE"</formula>
    </cfRule>
  </conditionalFormatting>
  <conditionalFormatting sqref="Y157:AA158">
    <cfRule type="cellIs" dxfId="189" priority="348" operator="equal">
      <formula>"FALSE"</formula>
    </cfRule>
  </conditionalFormatting>
  <conditionalFormatting sqref="AF69">
    <cfRule type="cellIs" dxfId="188" priority="343" operator="equal">
      <formula>"TRUE"</formula>
    </cfRule>
  </conditionalFormatting>
  <conditionalFormatting sqref="AF69">
    <cfRule type="cellIs" dxfId="187" priority="344" operator="equal">
      <formula>"FALSE"</formula>
    </cfRule>
  </conditionalFormatting>
  <conditionalFormatting sqref="W48">
    <cfRule type="cellIs" dxfId="186" priority="341" operator="equal">
      <formula>"TRUE"</formula>
    </cfRule>
  </conditionalFormatting>
  <conditionalFormatting sqref="W48">
    <cfRule type="cellIs" dxfId="185" priority="342" operator="equal">
      <formula>"FALSE"</formula>
    </cfRule>
  </conditionalFormatting>
  <conditionalFormatting sqref="X48:AA48 AF48 AC48:AD48">
    <cfRule type="cellIs" dxfId="184" priority="339" operator="equal">
      <formula>"TRUE"</formula>
    </cfRule>
  </conditionalFormatting>
  <conditionalFormatting sqref="X48:AA48 AF48 AC48:AD48">
    <cfRule type="cellIs" dxfId="183" priority="340" operator="equal">
      <formula>"FALSE"</formula>
    </cfRule>
  </conditionalFormatting>
  <conditionalFormatting sqref="AB92:AC107 AB67:AC84">
    <cfRule type="cellIs" dxfId="182" priority="337" operator="equal">
      <formula>"TRUE"</formula>
    </cfRule>
  </conditionalFormatting>
  <conditionalFormatting sqref="AB92:AC107 AB67:AC84">
    <cfRule type="cellIs" dxfId="181" priority="338" operator="equal">
      <formula>"FALSE"</formula>
    </cfRule>
  </conditionalFormatting>
  <conditionalFormatting sqref="AE154:AE157">
    <cfRule type="cellIs" dxfId="180" priority="335" operator="equal">
      <formula>"TRUE"</formula>
    </cfRule>
  </conditionalFormatting>
  <conditionalFormatting sqref="AE154:AE157">
    <cfRule type="cellIs" dxfId="179" priority="336" operator="equal">
      <formula>"FALSE"</formula>
    </cfRule>
  </conditionalFormatting>
  <conditionalFormatting sqref="AE151:AE152">
    <cfRule type="cellIs" dxfId="178" priority="333" operator="equal">
      <formula>"TRUE"</formula>
    </cfRule>
  </conditionalFormatting>
  <conditionalFormatting sqref="AE151:AE152">
    <cfRule type="cellIs" dxfId="177" priority="334" operator="equal">
      <formula>"FALSE"</formula>
    </cfRule>
  </conditionalFormatting>
  <conditionalFormatting sqref="AE148">
    <cfRule type="cellIs" dxfId="176" priority="331" operator="equal">
      <formula>"TRUE"</formula>
    </cfRule>
  </conditionalFormatting>
  <conditionalFormatting sqref="AE148">
    <cfRule type="cellIs" dxfId="175" priority="332" operator="equal">
      <formula>"FALSE"</formula>
    </cfRule>
  </conditionalFormatting>
  <conditionalFormatting sqref="AE6:AE22 AE66:AE83">
    <cfRule type="cellIs" dxfId="174" priority="329" operator="equal">
      <formula>"TRUE"</formula>
    </cfRule>
  </conditionalFormatting>
  <conditionalFormatting sqref="AE6:AE22 AE66:AE83">
    <cfRule type="cellIs" dxfId="173" priority="330" operator="equal">
      <formula>"FALSE"</formula>
    </cfRule>
  </conditionalFormatting>
  <conditionalFormatting sqref="AF150">
    <cfRule type="cellIs" dxfId="172" priority="327" operator="equal">
      <formula>"TRUE"</formula>
    </cfRule>
  </conditionalFormatting>
  <conditionalFormatting sqref="AF150">
    <cfRule type="cellIs" dxfId="171" priority="328" operator="equal">
      <formula>"FALSE"</formula>
    </cfRule>
  </conditionalFormatting>
  <conditionalFormatting sqref="AC151">
    <cfRule type="cellIs" dxfId="170" priority="325" operator="equal">
      <formula>"TRUE"</formula>
    </cfRule>
  </conditionalFormatting>
  <conditionalFormatting sqref="AC151">
    <cfRule type="cellIs" dxfId="169" priority="326" operator="equal">
      <formula>"FALSE"</formula>
    </cfRule>
  </conditionalFormatting>
  <conditionalFormatting sqref="AD150">
    <cfRule type="cellIs" dxfId="168" priority="323" operator="equal">
      <formula>"TRUE"</formula>
    </cfRule>
  </conditionalFormatting>
  <conditionalFormatting sqref="AD150">
    <cfRule type="cellIs" dxfId="167" priority="324" operator="equal">
      <formula>"FALSE"</formula>
    </cfRule>
  </conditionalFormatting>
  <conditionalFormatting sqref="AG64">
    <cfRule type="cellIs" dxfId="166" priority="295" operator="equal">
      <formula>"TRUE"</formula>
    </cfRule>
  </conditionalFormatting>
  <conditionalFormatting sqref="AG64">
    <cfRule type="cellIs" dxfId="165" priority="296" operator="equal">
      <formula>"FALSE"</formula>
    </cfRule>
  </conditionalFormatting>
  <conditionalFormatting sqref="AF23 AF25:AF26">
    <cfRule type="cellIs" dxfId="164" priority="309" operator="equal">
      <formula>"TRUE"</formula>
    </cfRule>
  </conditionalFormatting>
  <conditionalFormatting sqref="AF23 AF25:AF26">
    <cfRule type="cellIs" dxfId="163" priority="310" operator="equal">
      <formula>"FALSE"</formula>
    </cfRule>
  </conditionalFormatting>
  <conditionalFormatting sqref="AE23 AE25:AE26">
    <cfRule type="cellIs" dxfId="162" priority="307" operator="equal">
      <formula>"TRUE"</formula>
    </cfRule>
  </conditionalFormatting>
  <conditionalFormatting sqref="AE23 AE25:AE26">
    <cfRule type="cellIs" dxfId="161" priority="308" operator="equal">
      <formula>"FALSE"</formula>
    </cfRule>
  </conditionalFormatting>
  <conditionalFormatting sqref="AG23">
    <cfRule type="cellIs" dxfId="160" priority="305" operator="equal">
      <formula>"TRUE"</formula>
    </cfRule>
  </conditionalFormatting>
  <conditionalFormatting sqref="AG23">
    <cfRule type="cellIs" dxfId="159" priority="306" operator="equal">
      <formula>"FALSE"</formula>
    </cfRule>
  </conditionalFormatting>
  <conditionalFormatting sqref="AG25">
    <cfRule type="cellIs" dxfId="158" priority="303" operator="equal">
      <formula>"TRUE"</formula>
    </cfRule>
  </conditionalFormatting>
  <conditionalFormatting sqref="AG25">
    <cfRule type="cellIs" dxfId="157" priority="304" operator="equal">
      <formula>"FALSE"</formula>
    </cfRule>
  </conditionalFormatting>
  <conditionalFormatting sqref="AB66:AC66">
    <cfRule type="cellIs" dxfId="156" priority="291" operator="equal">
      <formula>"TRUE"</formula>
    </cfRule>
  </conditionalFormatting>
  <conditionalFormatting sqref="AB66:AC66">
    <cfRule type="cellIs" dxfId="155" priority="292" operator="equal">
      <formula>"FALSE"</formula>
    </cfRule>
  </conditionalFormatting>
  <conditionalFormatting sqref="AF24">
    <cfRule type="cellIs" dxfId="154" priority="283" operator="equal">
      <formula>"TRUE"</formula>
    </cfRule>
  </conditionalFormatting>
  <conditionalFormatting sqref="AF24">
    <cfRule type="cellIs" dxfId="153" priority="284" operator="equal">
      <formula>"FALSE"</formula>
    </cfRule>
  </conditionalFormatting>
  <conditionalFormatting sqref="AE24">
    <cfRule type="cellIs" dxfId="152" priority="281" operator="equal">
      <formula>"TRUE"</formula>
    </cfRule>
  </conditionalFormatting>
  <conditionalFormatting sqref="AE24">
    <cfRule type="cellIs" dxfId="151" priority="282" operator="equal">
      <formula>"FALSE"</formula>
    </cfRule>
  </conditionalFormatting>
  <conditionalFormatting sqref="A211">
    <cfRule type="duplicateValues" dxfId="150" priority="363"/>
  </conditionalFormatting>
  <conditionalFormatting sqref="S161 U161">
    <cfRule type="cellIs" dxfId="149" priority="208" operator="equal">
      <formula>"TRUE"</formula>
    </cfRule>
  </conditionalFormatting>
  <conditionalFormatting sqref="S161 U161">
    <cfRule type="cellIs" dxfId="148" priority="209" operator="equal">
      <formula>"FALSE"</formula>
    </cfRule>
  </conditionalFormatting>
  <conditionalFormatting sqref="T161">
    <cfRule type="cellIs" dxfId="147" priority="206" operator="equal">
      <formula>"TRUE"</formula>
    </cfRule>
  </conditionalFormatting>
  <conditionalFormatting sqref="T161">
    <cfRule type="cellIs" dxfId="146" priority="207" operator="equal">
      <formula>"FALSE"</formula>
    </cfRule>
  </conditionalFormatting>
  <conditionalFormatting sqref="R2:R26">
    <cfRule type="cellIs" dxfId="145" priority="204" operator="equal">
      <formula>"TRUE"</formula>
    </cfRule>
  </conditionalFormatting>
  <conditionalFormatting sqref="R2:R26">
    <cfRule type="cellIs" dxfId="144" priority="205" operator="equal">
      <formula>"FALSE"</formula>
    </cfRule>
  </conditionalFormatting>
  <conditionalFormatting sqref="R149">
    <cfRule type="cellIs" dxfId="143" priority="202" operator="equal">
      <formula>"TRUE"</formula>
    </cfRule>
  </conditionalFormatting>
  <conditionalFormatting sqref="R149">
    <cfRule type="cellIs" dxfId="142" priority="203" operator="equal">
      <formula>"FALSE"</formula>
    </cfRule>
  </conditionalFormatting>
  <conditionalFormatting sqref="R150:R229">
    <cfRule type="cellIs" dxfId="141" priority="200" operator="equal">
      <formula>"TRUE"</formula>
    </cfRule>
  </conditionalFormatting>
  <conditionalFormatting sqref="R150:R229">
    <cfRule type="cellIs" dxfId="140" priority="201" operator="equal">
      <formula>"FALSE"</formula>
    </cfRule>
  </conditionalFormatting>
  <conditionalFormatting sqref="T139:U140">
    <cfRule type="cellIs" dxfId="139" priority="198" operator="equal">
      <formula>"TRUE"</formula>
    </cfRule>
  </conditionalFormatting>
  <conditionalFormatting sqref="T139:U140">
    <cfRule type="cellIs" dxfId="138" priority="199" operator="equal">
      <formula>"FALSE"</formula>
    </cfRule>
  </conditionalFormatting>
  <conditionalFormatting sqref="S139:S140">
    <cfRule type="cellIs" dxfId="137" priority="196" operator="equal">
      <formula>"TRUE"</formula>
    </cfRule>
  </conditionalFormatting>
  <conditionalFormatting sqref="S139:S140">
    <cfRule type="cellIs" dxfId="136" priority="197" operator="equal">
      <formula>"FALSE"</formula>
    </cfRule>
  </conditionalFormatting>
  <conditionalFormatting sqref="T158:U158">
    <cfRule type="cellIs" dxfId="135" priority="194" operator="equal">
      <formula>"TRUE"</formula>
    </cfRule>
  </conditionalFormatting>
  <conditionalFormatting sqref="T158:U158">
    <cfRule type="cellIs" dxfId="134" priority="195" operator="equal">
      <formula>"FALSE"</formula>
    </cfRule>
  </conditionalFormatting>
  <conditionalFormatting sqref="S158">
    <cfRule type="cellIs" dxfId="133" priority="192" operator="equal">
      <formula>"TRUE"</formula>
    </cfRule>
  </conditionalFormatting>
  <conditionalFormatting sqref="S158">
    <cfRule type="cellIs" dxfId="132" priority="193" operator="equal">
      <formula>"FALSE"</formula>
    </cfRule>
  </conditionalFormatting>
  <conditionalFormatting sqref="I224:I226 I200:I204 I169 I158 I147 I139 I128 I118 I94:I98">
    <cfRule type="cellIs" dxfId="131" priority="372" operator="equal">
      <formula>"FALSE"</formula>
    </cfRule>
  </conditionalFormatting>
  <conditionalFormatting sqref="A137:A158 A2:A52 A131:A135 A54:A129">
    <cfRule type="duplicateValues" dxfId="130" priority="224"/>
  </conditionalFormatting>
  <conditionalFormatting sqref="J23:J24">
    <cfRule type="cellIs" dxfId="129" priority="119" operator="equal">
      <formula>"TRUE"</formula>
    </cfRule>
  </conditionalFormatting>
  <conditionalFormatting sqref="I44:I51 I54">
    <cfRule type="cellIs" dxfId="128" priority="120" operator="equal">
      <formula>"FALSE"</formula>
    </cfRule>
  </conditionalFormatting>
  <conditionalFormatting sqref="A136">
    <cfRule type="duplicateValues" dxfId="127" priority="223"/>
  </conditionalFormatting>
  <conditionalFormatting sqref="J59:J68">
    <cfRule type="cellIs" dxfId="126" priority="117" operator="equal">
      <formula>"TRUE"</formula>
    </cfRule>
  </conditionalFormatting>
  <conditionalFormatting sqref="J23:J24">
    <cfRule type="cellIs" dxfId="125" priority="118" operator="equal">
      <formula>"FALSE"</formula>
    </cfRule>
  </conditionalFormatting>
  <conditionalFormatting sqref="L146 L148:L149">
    <cfRule type="cellIs" dxfId="124" priority="115" operator="equal">
      <formula>"TRUE"</formula>
    </cfRule>
  </conditionalFormatting>
  <conditionalFormatting sqref="J59:J68">
    <cfRule type="cellIs" dxfId="123" priority="116" operator="equal">
      <formula>"FALSE"</formula>
    </cfRule>
  </conditionalFormatting>
  <conditionalFormatting sqref="K146 K148:K149">
    <cfRule type="cellIs" dxfId="122" priority="113" operator="equal">
      <formula>"TRUE"</formula>
    </cfRule>
  </conditionalFormatting>
  <conditionalFormatting sqref="L146 L148:L149">
    <cfRule type="cellIs" dxfId="121" priority="114" operator="equal">
      <formula>"FALSE"</formula>
    </cfRule>
  </conditionalFormatting>
  <conditionalFormatting sqref="M146 M148:M149">
    <cfRule type="cellIs" dxfId="120" priority="111" operator="equal">
      <formula>"TRUE"</formula>
    </cfRule>
  </conditionalFormatting>
  <conditionalFormatting sqref="K146 K148:K149">
    <cfRule type="cellIs" dxfId="119" priority="112" operator="equal">
      <formula>"FALSE"</formula>
    </cfRule>
  </conditionalFormatting>
  <conditionalFormatting sqref="N146:O146 N148:O149">
    <cfRule type="cellIs" dxfId="118" priority="109" operator="equal">
      <formula>"TRUE"</formula>
    </cfRule>
  </conditionalFormatting>
  <conditionalFormatting sqref="M146 M148:M149">
    <cfRule type="cellIs" dxfId="117" priority="110" operator="equal">
      <formula>"FALSE"</formula>
    </cfRule>
  </conditionalFormatting>
  <conditionalFormatting sqref="P146 P148:P149">
    <cfRule type="cellIs" dxfId="116" priority="107" operator="equal">
      <formula>"TRUE"</formula>
    </cfRule>
  </conditionalFormatting>
  <conditionalFormatting sqref="N146:O146 N148:O149">
    <cfRule type="cellIs" dxfId="115" priority="108" operator="equal">
      <formula>"FALSE"</formula>
    </cfRule>
  </conditionalFormatting>
  <conditionalFormatting sqref="Q146 Q148:Q149">
    <cfRule type="cellIs" dxfId="114" priority="105" operator="equal">
      <formula>"TRUE"</formula>
    </cfRule>
  </conditionalFormatting>
  <conditionalFormatting sqref="P146 P148:P149">
    <cfRule type="cellIs" dxfId="113" priority="106" operator="equal">
      <formula>"FALSE"</formula>
    </cfRule>
  </conditionalFormatting>
  <conditionalFormatting sqref="O146 O148:O149">
    <cfRule type="cellIs" dxfId="112" priority="103" operator="equal">
      <formula>"TRUE"</formula>
    </cfRule>
  </conditionalFormatting>
  <conditionalFormatting sqref="Q146 Q148:Q149">
    <cfRule type="cellIs" dxfId="111" priority="104" operator="equal">
      <formula>"FALSE"</formula>
    </cfRule>
  </conditionalFormatting>
  <conditionalFormatting sqref="A130">
    <cfRule type="duplicateValues" dxfId="110" priority="222"/>
  </conditionalFormatting>
  <conditionalFormatting sqref="S169 U169">
    <cfRule type="cellIs" dxfId="109" priority="220" operator="equal">
      <formula>"TRUE"</formula>
    </cfRule>
  </conditionalFormatting>
  <conditionalFormatting sqref="S169 U169">
    <cfRule type="cellIs" dxfId="108" priority="221" operator="equal">
      <formula>"FALSE"</formula>
    </cfRule>
  </conditionalFormatting>
  <conditionalFormatting sqref="S160 U160">
    <cfRule type="cellIs" dxfId="107" priority="212" operator="equal">
      <formula>"TRUE"</formula>
    </cfRule>
  </conditionalFormatting>
  <conditionalFormatting sqref="S160 U160">
    <cfRule type="cellIs" dxfId="106" priority="213" operator="equal">
      <formula>"FALSE"</formula>
    </cfRule>
  </conditionalFormatting>
  <conditionalFormatting sqref="J27:J33 J37:J41">
    <cfRule type="cellIs" dxfId="105" priority="128" operator="equal">
      <formula>"FALSE"</formula>
    </cfRule>
  </conditionalFormatting>
  <conditionalFormatting sqref="I2:I5">
    <cfRule type="cellIs" dxfId="104" priority="127" operator="equal">
      <formula>"TRUE"</formula>
    </cfRule>
  </conditionalFormatting>
  <conditionalFormatting sqref="I2:I5">
    <cfRule type="cellIs" dxfId="103" priority="126" operator="equal">
      <formula>"FALSE"</formula>
    </cfRule>
  </conditionalFormatting>
  <conditionalFormatting sqref="J2:J5">
    <cfRule type="cellIs" dxfId="102" priority="125" operator="equal">
      <formula>"TRUE"</formula>
    </cfRule>
  </conditionalFormatting>
  <conditionalFormatting sqref="J2:J5">
    <cfRule type="cellIs" dxfId="101" priority="124" operator="equal">
      <formula>"FALSE"</formula>
    </cfRule>
  </conditionalFormatting>
  <conditionalFormatting sqref="I105">
    <cfRule type="cellIs" dxfId="100" priority="123" operator="equal">
      <formula>"TRUE"</formula>
    </cfRule>
  </conditionalFormatting>
  <conditionalFormatting sqref="I105">
    <cfRule type="cellIs" dxfId="99" priority="122" operator="equal">
      <formula>"FALSE"</formula>
    </cfRule>
  </conditionalFormatting>
  <conditionalFormatting sqref="I44:I51 I54">
    <cfRule type="cellIs" dxfId="98" priority="121" operator="equal">
      <formula>"TRUE"</formula>
    </cfRule>
  </conditionalFormatting>
  <conditionalFormatting sqref="O146 O148:O149">
    <cfRule type="cellIs" dxfId="97" priority="102" operator="equal">
      <formula>"FALSE"</formula>
    </cfRule>
  </conditionalFormatting>
  <conditionalFormatting sqref="G180:H180">
    <cfRule type="cellIs" dxfId="96" priority="101" operator="equal">
      <formula>"TRUE"</formula>
    </cfRule>
  </conditionalFormatting>
  <conditionalFormatting sqref="G180:H180">
    <cfRule type="cellIs" dxfId="95" priority="100" operator="equal">
      <formula>"FALSE"</formula>
    </cfRule>
  </conditionalFormatting>
  <conditionalFormatting sqref="I180:J180">
    <cfRule type="cellIs" dxfId="94" priority="99" operator="equal">
      <formula>"TRUE"</formula>
    </cfRule>
  </conditionalFormatting>
  <conditionalFormatting sqref="I180:J180">
    <cfRule type="cellIs" dxfId="93" priority="98" operator="equal">
      <formula>"FALSE"</formula>
    </cfRule>
  </conditionalFormatting>
  <conditionalFormatting sqref="L180">
    <cfRule type="cellIs" dxfId="92" priority="97" operator="equal">
      <formula>"TRUE"</formula>
    </cfRule>
  </conditionalFormatting>
  <conditionalFormatting sqref="L180">
    <cfRule type="cellIs" dxfId="91" priority="96" operator="equal">
      <formula>"FALSE"</formula>
    </cfRule>
  </conditionalFormatting>
  <conditionalFormatting sqref="K180">
    <cfRule type="cellIs" dxfId="90" priority="95" operator="equal">
      <formula>"TRUE"</formula>
    </cfRule>
  </conditionalFormatting>
  <conditionalFormatting sqref="K180">
    <cfRule type="cellIs" dxfId="89" priority="94" operator="equal">
      <formula>"FALSE"</formula>
    </cfRule>
  </conditionalFormatting>
  <conditionalFormatting sqref="M180">
    <cfRule type="cellIs" dxfId="88" priority="93" operator="equal">
      <formula>"TRUE"</formula>
    </cfRule>
  </conditionalFormatting>
  <conditionalFormatting sqref="M180">
    <cfRule type="cellIs" dxfId="87" priority="92" operator="equal">
      <formula>"FALSE"</formula>
    </cfRule>
  </conditionalFormatting>
  <conditionalFormatting sqref="N180:O180">
    <cfRule type="cellIs" dxfId="86" priority="91" operator="equal">
      <formula>"TRUE"</formula>
    </cfRule>
  </conditionalFormatting>
  <conditionalFormatting sqref="N180:O180">
    <cfRule type="cellIs" dxfId="85" priority="90" operator="equal">
      <formula>"FALSE"</formula>
    </cfRule>
  </conditionalFormatting>
  <conditionalFormatting sqref="P180">
    <cfRule type="cellIs" dxfId="84" priority="89" operator="equal">
      <formula>"TRUE"</formula>
    </cfRule>
  </conditionalFormatting>
  <conditionalFormatting sqref="P180">
    <cfRule type="cellIs" dxfId="83" priority="88" operator="equal">
      <formula>"FALSE"</formula>
    </cfRule>
  </conditionalFormatting>
  <conditionalFormatting sqref="Q180">
    <cfRule type="cellIs" dxfId="82" priority="87" operator="equal">
      <formula>"TRUE"</formula>
    </cfRule>
  </conditionalFormatting>
  <conditionalFormatting sqref="Q180">
    <cfRule type="cellIs" dxfId="81" priority="86" operator="equal">
      <formula>"FALSE"</formula>
    </cfRule>
  </conditionalFormatting>
  <conditionalFormatting sqref="O180">
    <cfRule type="cellIs" dxfId="80" priority="85" operator="equal">
      <formula>"TRUE"</formula>
    </cfRule>
  </conditionalFormatting>
  <conditionalFormatting sqref="O180">
    <cfRule type="cellIs" dxfId="79" priority="84" operator="equal">
      <formula>"FALSE"</formula>
    </cfRule>
  </conditionalFormatting>
  <conditionalFormatting sqref="I145:J145">
    <cfRule type="cellIs" dxfId="78" priority="83" operator="equal">
      <formula>"TRUE"</formula>
    </cfRule>
  </conditionalFormatting>
  <conditionalFormatting sqref="I145:J145">
    <cfRule type="cellIs" dxfId="77" priority="82" operator="equal">
      <formula>"FALSE"</formula>
    </cfRule>
  </conditionalFormatting>
  <conditionalFormatting sqref="L145">
    <cfRule type="cellIs" dxfId="76" priority="81" operator="equal">
      <formula>"TRUE"</formula>
    </cfRule>
  </conditionalFormatting>
  <conditionalFormatting sqref="L145">
    <cfRule type="cellIs" dxfId="75" priority="80" operator="equal">
      <formula>"FALSE"</formula>
    </cfRule>
  </conditionalFormatting>
  <conditionalFormatting sqref="K145">
    <cfRule type="cellIs" dxfId="74" priority="79" operator="equal">
      <formula>"TRUE"</formula>
    </cfRule>
  </conditionalFormatting>
  <conditionalFormatting sqref="K145">
    <cfRule type="cellIs" dxfId="73" priority="78" operator="equal">
      <formula>"FALSE"</formula>
    </cfRule>
  </conditionalFormatting>
  <conditionalFormatting sqref="M145">
    <cfRule type="cellIs" dxfId="72" priority="77" operator="equal">
      <formula>"TRUE"</formula>
    </cfRule>
  </conditionalFormatting>
  <conditionalFormatting sqref="M145">
    <cfRule type="cellIs" dxfId="71" priority="76" operator="equal">
      <formula>"FALSE"</formula>
    </cfRule>
  </conditionalFormatting>
  <conditionalFormatting sqref="N145:O145">
    <cfRule type="cellIs" dxfId="70" priority="75" operator="equal">
      <formula>"TRUE"</formula>
    </cfRule>
  </conditionalFormatting>
  <conditionalFormatting sqref="N145:O145">
    <cfRule type="cellIs" dxfId="69" priority="74" operator="equal">
      <formula>"FALSE"</formula>
    </cfRule>
  </conditionalFormatting>
  <conditionalFormatting sqref="P145">
    <cfRule type="cellIs" dxfId="68" priority="73" operator="equal">
      <formula>"TRUE"</formula>
    </cfRule>
  </conditionalFormatting>
  <conditionalFormatting sqref="P145">
    <cfRule type="cellIs" dxfId="67" priority="72" operator="equal">
      <formula>"FALSE"</formula>
    </cfRule>
  </conditionalFormatting>
  <conditionalFormatting sqref="O145">
    <cfRule type="cellIs" dxfId="66" priority="71" operator="equal">
      <formula>"TRUE"</formula>
    </cfRule>
  </conditionalFormatting>
  <conditionalFormatting sqref="O145">
    <cfRule type="cellIs" dxfId="65" priority="70" operator="equal">
      <formula>"FALSE"</formula>
    </cfRule>
  </conditionalFormatting>
  <conditionalFormatting sqref="M145">
    <cfRule type="cellIs" dxfId="64" priority="69" operator="equal">
      <formula>"TRUE"</formula>
    </cfRule>
  </conditionalFormatting>
  <conditionalFormatting sqref="M145">
    <cfRule type="cellIs" dxfId="63" priority="68" operator="equal">
      <formula>"FALSE"</formula>
    </cfRule>
  </conditionalFormatting>
  <conditionalFormatting sqref="G150:J150">
    <cfRule type="cellIs" dxfId="62" priority="67" operator="equal">
      <formula>"TRUE"</formula>
    </cfRule>
  </conditionalFormatting>
  <conditionalFormatting sqref="G150:J150">
    <cfRule type="cellIs" dxfId="61" priority="66" operator="equal">
      <formula>"FALSE"</formula>
    </cfRule>
  </conditionalFormatting>
  <conditionalFormatting sqref="L150">
    <cfRule type="cellIs" dxfId="60" priority="65" operator="equal">
      <formula>"TRUE"</formula>
    </cfRule>
  </conditionalFormatting>
  <conditionalFormatting sqref="L150">
    <cfRule type="cellIs" dxfId="59" priority="64" operator="equal">
      <formula>"FALSE"</formula>
    </cfRule>
  </conditionalFormatting>
  <conditionalFormatting sqref="K150">
    <cfRule type="cellIs" dxfId="58" priority="63" operator="equal">
      <formula>"TRUE"</formula>
    </cfRule>
  </conditionalFormatting>
  <conditionalFormatting sqref="K150">
    <cfRule type="cellIs" dxfId="57" priority="62" operator="equal">
      <formula>"FALSE"</formula>
    </cfRule>
  </conditionalFormatting>
  <conditionalFormatting sqref="M150">
    <cfRule type="cellIs" dxfId="56" priority="61" operator="equal">
      <formula>"TRUE"</formula>
    </cfRule>
  </conditionalFormatting>
  <conditionalFormatting sqref="M150">
    <cfRule type="cellIs" dxfId="55" priority="60" operator="equal">
      <formula>"FALSE"</formula>
    </cfRule>
  </conditionalFormatting>
  <conditionalFormatting sqref="N150:O150">
    <cfRule type="cellIs" dxfId="54" priority="59" operator="equal">
      <formula>"TRUE"</formula>
    </cfRule>
  </conditionalFormatting>
  <conditionalFormatting sqref="N150:O150">
    <cfRule type="cellIs" dxfId="53" priority="58" operator="equal">
      <formula>"FALSE"</formula>
    </cfRule>
  </conditionalFormatting>
  <conditionalFormatting sqref="P150">
    <cfRule type="cellIs" dxfId="52" priority="57" operator="equal">
      <formula>"TRUE"</formula>
    </cfRule>
  </conditionalFormatting>
  <conditionalFormatting sqref="P150">
    <cfRule type="cellIs" dxfId="51" priority="56" operator="equal">
      <formula>"FALSE"</formula>
    </cfRule>
  </conditionalFormatting>
  <conditionalFormatting sqref="Q150">
    <cfRule type="cellIs" dxfId="50" priority="55" operator="equal">
      <formula>"TRUE"</formula>
    </cfRule>
  </conditionalFormatting>
  <conditionalFormatting sqref="Q150">
    <cfRule type="cellIs" dxfId="49" priority="54" operator="equal">
      <formula>"FALSE"</formula>
    </cfRule>
  </conditionalFormatting>
  <conditionalFormatting sqref="O150">
    <cfRule type="cellIs" dxfId="48" priority="53" operator="equal">
      <formula>"TRUE"</formula>
    </cfRule>
  </conditionalFormatting>
  <conditionalFormatting sqref="O150">
    <cfRule type="cellIs" dxfId="47" priority="52" operator="equal">
      <formula>"FALSE"</formula>
    </cfRule>
  </conditionalFormatting>
  <conditionalFormatting sqref="G145">
    <cfRule type="cellIs" dxfId="46" priority="51" operator="equal">
      <formula>"TRUE"</formula>
    </cfRule>
  </conditionalFormatting>
  <conditionalFormatting sqref="G145">
    <cfRule type="cellIs" dxfId="45" priority="50" operator="equal">
      <formula>"FALSE"</formula>
    </cfRule>
  </conditionalFormatting>
  <conditionalFormatting sqref="F145:G145">
    <cfRule type="cellIs" dxfId="44" priority="49" operator="equal">
      <formula>"TRUE"</formula>
    </cfRule>
  </conditionalFormatting>
  <conditionalFormatting sqref="F145:G145">
    <cfRule type="cellIs" dxfId="43" priority="48" operator="equal">
      <formula>"FALSE"</formula>
    </cfRule>
  </conditionalFormatting>
  <conditionalFormatting sqref="Q145">
    <cfRule type="cellIs" dxfId="42" priority="47" operator="equal">
      <formula>"TRUE"</formula>
    </cfRule>
  </conditionalFormatting>
  <conditionalFormatting sqref="Q145">
    <cfRule type="cellIs" dxfId="41" priority="46" operator="equal">
      <formula>"FALSE"</formula>
    </cfRule>
  </conditionalFormatting>
  <conditionalFormatting sqref="F79:G79">
    <cfRule type="cellIs" dxfId="40" priority="45" operator="equal">
      <formula>"TRUE"</formula>
    </cfRule>
  </conditionalFormatting>
  <conditionalFormatting sqref="F79:G79">
    <cfRule type="cellIs" dxfId="39" priority="44" operator="equal">
      <formula>"FALSE"</formula>
    </cfRule>
  </conditionalFormatting>
  <conditionalFormatting sqref="I40">
    <cfRule type="cellIs" dxfId="38" priority="43" operator="equal">
      <formula>"TRUE"</formula>
    </cfRule>
  </conditionalFormatting>
  <conditionalFormatting sqref="I40">
    <cfRule type="cellIs" dxfId="37" priority="42" operator="equal">
      <formula>"FALSE"</formula>
    </cfRule>
  </conditionalFormatting>
  <conditionalFormatting sqref="I41">
    <cfRule type="cellIs" dxfId="36" priority="41" operator="equal">
      <formula>"TRUE"</formula>
    </cfRule>
  </conditionalFormatting>
  <conditionalFormatting sqref="I41">
    <cfRule type="cellIs" dxfId="35" priority="40" operator="equal">
      <formula>"FALSE"</formula>
    </cfRule>
  </conditionalFormatting>
  <conditionalFormatting sqref="F34:H34">
    <cfRule type="cellIs" dxfId="34" priority="39" operator="equal">
      <formula>"TRUE"</formula>
    </cfRule>
  </conditionalFormatting>
  <conditionalFormatting sqref="F34:H34">
    <cfRule type="cellIs" dxfId="33" priority="38" operator="equal">
      <formula>"FALSE"</formula>
    </cfRule>
  </conditionalFormatting>
  <conditionalFormatting sqref="I34">
    <cfRule type="cellIs" dxfId="32" priority="37" operator="equal">
      <formula>"TRUE"</formula>
    </cfRule>
  </conditionalFormatting>
  <conditionalFormatting sqref="I34">
    <cfRule type="cellIs" dxfId="31" priority="36" operator="equal">
      <formula>"FALSE"</formula>
    </cfRule>
  </conditionalFormatting>
  <conditionalFormatting sqref="J34">
    <cfRule type="cellIs" dxfId="30" priority="35" operator="equal">
      <formula>"TRUE"</formula>
    </cfRule>
  </conditionalFormatting>
  <conditionalFormatting sqref="J34">
    <cfRule type="cellIs" dxfId="29" priority="34" operator="equal">
      <formula>"FALSE"</formula>
    </cfRule>
  </conditionalFormatting>
  <conditionalFormatting sqref="F35:H36">
    <cfRule type="cellIs" dxfId="28" priority="33" operator="equal">
      <formula>"TRUE"</formula>
    </cfRule>
  </conditionalFormatting>
  <conditionalFormatting sqref="F35:H36">
    <cfRule type="cellIs" dxfId="27" priority="32" operator="equal">
      <formula>"FALSE"</formula>
    </cfRule>
  </conditionalFormatting>
  <conditionalFormatting sqref="I35:I36">
    <cfRule type="cellIs" dxfId="26" priority="31" operator="equal">
      <formula>"TRUE"</formula>
    </cfRule>
  </conditionalFormatting>
  <conditionalFormatting sqref="I35:I36">
    <cfRule type="cellIs" dxfId="25" priority="30" operator="equal">
      <formula>"FALSE"</formula>
    </cfRule>
  </conditionalFormatting>
  <conditionalFormatting sqref="J35:J36">
    <cfRule type="cellIs" dxfId="24" priority="29" operator="equal">
      <formula>"TRUE"</formula>
    </cfRule>
  </conditionalFormatting>
  <conditionalFormatting sqref="J35:J36">
    <cfRule type="cellIs" dxfId="23" priority="28" operator="equal">
      <formula>"FALSE"</formula>
    </cfRule>
  </conditionalFormatting>
  <conditionalFormatting sqref="N224:N226 N200:N204 N169 N158 N147 N139 N128 N118 N94:N98 N42">
    <cfRule type="cellIs" dxfId="22" priority="27" operator="equal">
      <formula>"TRUE"</formula>
    </cfRule>
  </conditionalFormatting>
  <conditionalFormatting sqref="N224:N226 N200:N204 N169 N158 N147 N139 N128 N118 N94:N98 N42">
    <cfRule type="cellIs" dxfId="21" priority="22" operator="equal">
      <formula>"FALSE"</formula>
    </cfRule>
  </conditionalFormatting>
  <conditionalFormatting sqref="F150">
    <cfRule type="cellIs" dxfId="20" priority="21" operator="equal">
      <formula>"TRUE"</formula>
    </cfRule>
  </conditionalFormatting>
  <conditionalFormatting sqref="F150">
    <cfRule type="cellIs" dxfId="19" priority="20" operator="equal">
      <formula>"FALSE"</formula>
    </cfRule>
  </conditionalFormatting>
  <conditionalFormatting sqref="F42:H42">
    <cfRule type="cellIs" dxfId="18" priority="19" operator="equal">
      <formula>"TRUE"</formula>
    </cfRule>
  </conditionalFormatting>
  <conditionalFormatting sqref="F42:H42">
    <cfRule type="cellIs" dxfId="17" priority="18" operator="equal">
      <formula>"FALSE"</formula>
    </cfRule>
  </conditionalFormatting>
  <conditionalFormatting sqref="I42">
    <cfRule type="cellIs" dxfId="16" priority="17" operator="equal">
      <formula>"TRUE"</formula>
    </cfRule>
  </conditionalFormatting>
  <conditionalFormatting sqref="I42">
    <cfRule type="cellIs" dxfId="15" priority="16" operator="equal">
      <formula>"FALSE"</formula>
    </cfRule>
  </conditionalFormatting>
  <conditionalFormatting sqref="F224:H226 F200:H204 F169:H169 F158:H158 F147:H147 F139:H139 F128:H128 F118:H118 F94:H98">
    <cfRule type="cellIs" dxfId="14" priority="15" operator="equal">
      <formula>"TRUE"</formula>
    </cfRule>
  </conditionalFormatting>
  <conditionalFormatting sqref="I224:I226 I200:I204 I169 I158 I147 I139 I128 I118 I94:I98">
    <cfRule type="cellIs" dxfId="13" priority="14" operator="equal">
      <formula>"TRUE"</formula>
    </cfRule>
  </conditionalFormatting>
  <conditionalFormatting sqref="F52:H52 J52:Q52">
    <cfRule type="cellIs" dxfId="12" priority="373" operator="equal">
      <formula>"TRUE"</formula>
    </cfRule>
  </conditionalFormatting>
  <conditionalFormatting sqref="I52">
    <cfRule type="cellIs" dxfId="11" priority="374" operator="equal">
      <formula>"TRUE"</formula>
    </cfRule>
  </conditionalFormatting>
  <conditionalFormatting sqref="F53:H53 J53:AC53">
    <cfRule type="cellIs" dxfId="10" priority="9" operator="equal">
      <formula>"TRUE"</formula>
    </cfRule>
  </conditionalFormatting>
  <conditionalFormatting sqref="F53:H53 J53:AC53">
    <cfRule type="cellIs" dxfId="9" priority="10" operator="equal">
      <formula>"FALSE"</formula>
    </cfRule>
  </conditionalFormatting>
  <conditionalFormatting sqref="Y53:Z53">
    <cfRule type="cellIs" dxfId="8" priority="7" operator="equal">
      <formula>"TRUE"</formula>
    </cfRule>
  </conditionalFormatting>
  <conditionalFormatting sqref="Y53:Z53">
    <cfRule type="cellIs" dxfId="7" priority="8" operator="equal">
      <formula>"FALSE"</formula>
    </cfRule>
  </conditionalFormatting>
  <conditionalFormatting sqref="W53">
    <cfRule type="cellIs" dxfId="6" priority="5" operator="equal">
      <formula>"TRUE"</formula>
    </cfRule>
  </conditionalFormatting>
  <conditionalFormatting sqref="W53">
    <cfRule type="cellIs" dxfId="5" priority="6" operator="equal">
      <formula>"FALSE"</formula>
    </cfRule>
  </conditionalFormatting>
  <conditionalFormatting sqref="AC53">
    <cfRule type="cellIs" dxfId="4" priority="3" operator="equal">
      <formula>"TRUE"</formula>
    </cfRule>
  </conditionalFormatting>
  <conditionalFormatting sqref="AC53">
    <cfRule type="cellIs" dxfId="3" priority="4" operator="equal">
      <formula>"FALSE"</formula>
    </cfRule>
  </conditionalFormatting>
  <conditionalFormatting sqref="A53">
    <cfRule type="duplicateValues" dxfId="2" priority="11"/>
  </conditionalFormatting>
  <conditionalFormatting sqref="I53">
    <cfRule type="cellIs" dxfId="1" priority="1" operator="equal">
      <formula>"TRUE"</formula>
    </cfRule>
  </conditionalFormatting>
  <conditionalFormatting sqref="I53">
    <cfRule type="cellIs" dxfId="0" priority="2" operator="equal">
      <formula>"FALSE"</formula>
    </cfRule>
  </conditionalFormatting>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AB89-2001-4013-87CE-7E393FAD364A}">
  <dimension ref="A1:AP53"/>
  <sheetViews>
    <sheetView topLeftCell="A4" zoomScale="70" zoomScaleNormal="70" workbookViewId="0">
      <selection activeCell="D18" sqref="D18"/>
    </sheetView>
  </sheetViews>
  <sheetFormatPr defaultRowHeight="12.5" x14ac:dyDescent="0.25"/>
  <cols>
    <col min="1" max="1" width="10.54296875" style="288" bestFit="1" customWidth="1"/>
    <col min="2" max="2" width="9.453125" style="288" bestFit="1" customWidth="1"/>
    <col min="3" max="16384" width="8.7265625" style="288"/>
  </cols>
  <sheetData>
    <row r="1" spans="1:27" x14ac:dyDescent="0.25">
      <c r="A1" s="288" t="s">
        <v>593</v>
      </c>
      <c r="B1" s="288" t="s">
        <v>2</v>
      </c>
      <c r="C1" s="288" t="s">
        <v>594</v>
      </c>
      <c r="D1" s="289" t="s">
        <v>25</v>
      </c>
      <c r="E1" s="288" t="s">
        <v>26</v>
      </c>
      <c r="F1" s="288" t="s">
        <v>253</v>
      </c>
      <c r="G1" s="288" t="s">
        <v>31</v>
      </c>
      <c r="H1" s="290" t="s">
        <v>252</v>
      </c>
      <c r="I1" s="288" t="s">
        <v>128</v>
      </c>
      <c r="J1" s="288" t="s">
        <v>254</v>
      </c>
      <c r="K1" s="290" t="s">
        <v>255</v>
      </c>
      <c r="L1" s="288" t="s">
        <v>85</v>
      </c>
      <c r="M1" s="288" t="s">
        <v>157</v>
      </c>
      <c r="N1" s="288" t="s">
        <v>185</v>
      </c>
      <c r="O1" s="288" t="s">
        <v>68</v>
      </c>
      <c r="P1" s="288" t="s">
        <v>100</v>
      </c>
      <c r="Q1" s="288" t="s">
        <v>322</v>
      </c>
      <c r="R1" s="288" t="s">
        <v>38</v>
      </c>
      <c r="S1" s="290" t="s">
        <v>65</v>
      </c>
      <c r="T1" s="288" t="s">
        <v>595</v>
      </c>
    </row>
    <row r="2" spans="1:27" x14ac:dyDescent="0.25">
      <c r="B2" s="288">
        <f>INDEX('[1]Course Map'!$D:$D, 7)</f>
        <v>0</v>
      </c>
      <c r="C2" s="288" t="str">
        <f>INDEX('Course Map'!$D:$D, 9)</f>
        <v>Select Year here</v>
      </c>
      <c r="D2" s="290" t="str">
        <f>IF(OR(
    AND($C2&gt;=2016, $C2&lt;=2018, SUM($E2:$O2, $T2)&gt;=6),
    AND($C2&gt;=2019, $C2&lt;=2022, SUM($E2:$O2)&gt;=6),
    AND($C2&gt;=2023, $C2&lt;=2025, D8="Yes", OR(D14="Yes", E14="Yes"), SUM($E2:$M2, $O2:$P2, $R2:$S2)=8),
    AND($C2&gt;=2023, D8="Yes", OR(SUM($E2:$M2, $Q2:$S2)=7, SUM($E2:$M2, $O2:$P2, $R2:$S2)=8)),
    AND($C2&gt;=2023, D8="No", SUM($E2:$O2, $S2)=7),
    AND($C2&gt;=2026, D8="Yes", OR(D11="Yes", E11="Yes"), SUM($E2:$M2, $O2:$P2, $R2:$S2)=8)
), "Completed", "Incomplete")</f>
        <v>Incomplete</v>
      </c>
      <c r="E2" s="291">
        <f>IF(
  COUNTIF('Course Map'!$D$20:$D$64, "*" &amp; E1 &amp; "*") +
  COUNTIF('Credit (Advanced Standing)'!$C$26:$C$41, "*" &amp; E1 &amp; "*") +
  COUNTIF('Course Map'!$C$70, "*" &amp; E1 &amp; "*") &gt;= 1, 1, 0)</f>
        <v>0</v>
      </c>
      <c r="F2" s="291">
        <f>IF(
  COUNTIF('Course Map'!$D$20:$D$64, "*" &amp; F1 &amp; "*") +
  COUNTIF('Credit (Advanced Standing)'!$C$26:$C$41, "*" &amp; F1 &amp; "*") +
  COUNTIF('Course Map'!$C$70, "*" &amp; F1 &amp; "*") &gt;= 1, 1, 0)</f>
        <v>0</v>
      </c>
      <c r="G2" s="291">
        <f>IF(
  COUNTIF('Course Map'!$D$20:$D$64, "*" &amp; G1 &amp; "*") +
  COUNTIF('Credit (Advanced Standing)'!$C$26:$C$41, "*" &amp; G1 &amp; "*") +
  COUNTIF('Course Map'!$C$70, "*" &amp; G1 &amp; "*") &gt;= 1, 1, 0)</f>
        <v>0</v>
      </c>
      <c r="H2" s="290">
        <f>IF(
  COUNTIF('Course Map'!$D$20:$D$64, "*" &amp; H1 &amp; "*") +
  COUNTIF('Credit (Advanced Standing)'!$C$26:$C$41, "*" &amp; H1 &amp; "*") +
  COUNTIF('Course Map'!$C$70, "*" &amp; H1 &amp; "*") &gt;= 1, 1, 0)</f>
        <v>0</v>
      </c>
      <c r="I2" s="291">
        <f>IF(
  COUNTIF('Course Map'!$D$20:$D$64, "*" &amp; I1 &amp; "*") +
  COUNTIF('Credit (Advanced Standing)'!$C$26:$C$41, "*" &amp; I1 &amp; "*") +
  COUNTIF('Course Map'!$C$70, "*" &amp; I1 &amp; "*") &gt;= 1, 1, 0)</f>
        <v>0</v>
      </c>
      <c r="J2" s="291">
        <f>IF(
  COUNTIF('Course Map'!$D$20:$D$64, "*" &amp; J1 &amp; "*") +
  COUNTIF('Credit (Advanced Standing)'!$C$26:$C$41, "*" &amp; J1 &amp; "*") +
  COUNTIF('Course Map'!$C$70, "*" &amp; J1 &amp; "*") &gt;= 1, 1, 0)</f>
        <v>0</v>
      </c>
      <c r="K2" s="290">
        <f>IF(
  COUNTIF('Course Map'!$D$20:$D$64, "*" &amp; K1 &amp; "*") +
  COUNTIF('Credit (Advanced Standing)'!$C$26:$C$41, "*" &amp; K1 &amp; "*") +
  COUNTIF('Course Map'!$C$70, "*" &amp; K1 &amp; "*") &gt;= 1, 1, 0)</f>
        <v>0</v>
      </c>
      <c r="L2" s="291">
        <f>IF(
  COUNTIF('Course Map'!$D$20:$D$64, "*" &amp; L1 &amp; "*") +
  COUNTIF('Credit (Advanced Standing)'!$C$26:$C$41, "*" &amp; L1 &amp; "*") +
  COUNTIF('Course Map'!$C$70, "*" &amp; L1 &amp; "*") &gt;= 1, 1, 0)</f>
        <v>0</v>
      </c>
      <c r="M2" s="291">
        <f>IF(
  COUNTIF('Course Map'!$D$20:$D$64, "*" &amp; M1 &amp; "*") +
  COUNTIF('Credit (Advanced Standing)'!$C$26:$C$41, "*" &amp; M1 &amp; "*") +
  COUNTIF('Course Map'!$C$70, "*" &amp; M1 &amp; "*") &gt;= 1, 1, 0)</f>
        <v>0</v>
      </c>
      <c r="N2" s="291">
        <f>IF(
  COUNTIF('Course Map'!$D$20:$D$64, "*" &amp; N1 &amp; "*") +
  COUNTIF('Credit (Advanced Standing)'!$C$26:$C$41, "*" &amp; N1 &amp; "*") +
  COUNTIF('Course Map'!$C$70, "*" &amp; N1 &amp; "*") &gt;= 1, 1, 0)</f>
        <v>0</v>
      </c>
      <c r="O2" s="291">
        <f>IF(
  COUNTIF('Course Map'!$D$20:$D$64, "*" &amp; O1 &amp; "*") +
  COUNTIF('Credit (Advanced Standing)'!$C$26:$C$41, "*" &amp; O1 &amp; "*") +
  COUNTIF('Course Map'!$C$70, "*" &amp; O1 &amp; "*") &gt;= 1, 1, 0)</f>
        <v>0</v>
      </c>
      <c r="P2" s="291">
        <f>IF(
  COUNTIF('Course Map'!$D$20:$D$64, "*" &amp; P1 &amp; "*") +
  COUNTIF('Credit (Advanced Standing)'!$C$26:$C$41, "*" &amp; P1 &amp; "*") +
  COUNTIF('Course Map'!$C$70, "*" &amp; P1 &amp; "*") &gt;= 1, 1, 0)</f>
        <v>0</v>
      </c>
      <c r="Q2" s="291">
        <f>IF(
  COUNTIF('Course Map'!$D$20:$D$64, "*" &amp; Q1 &amp; "*") +
  COUNTIF('Credit (Advanced Standing)'!$C$26:$C$41, "*" &amp; Q1 &amp; "*") +
  COUNTIF('Course Map'!$C$70, "*" &amp; Q1 &amp; "*") &gt;= 1, 1, 0)</f>
        <v>0</v>
      </c>
      <c r="R2" s="291">
        <f>IF(
  COUNTIF('Course Map'!$D$20:$D$64, "*" &amp; R1 &amp; "*") +
  COUNTIF('Credit (Advanced Standing)'!$C$26:$C$41, "*" &amp; R1 &amp; "*") +
  COUNTIF('Course Map'!$C$70, "*" &amp; R1 &amp; "*") &gt;= 1, 1, 0)</f>
        <v>0</v>
      </c>
      <c r="S2" s="290">
        <f>IF(
  COUNTIF('Course Map'!$D$20:$D$64, "*" &amp; S1 &amp; "*") +
  COUNTIF('Credit (Advanced Standing)'!$C$26:$C$41, "*" &amp; S1 &amp; "*") +
  COUNTIF('Course Map'!$C$70, "*" &amp; S1 &amp; "*") &gt;= 1, 1, 0)</f>
        <v>0</v>
      </c>
      <c r="T2" s="291">
        <f>IF(
  COUNTIF('Course Map'!$D$20:$D$64, "*" &amp; T1 &amp; "*") +
  COUNTIF('Credit (Advanced Standing)'!$C$26:$C$41, "*" &amp; T1 &amp; "*") +
  COUNTIF('Course Map'!$C$70, "*" &amp; T1 &amp; "*") &gt;= 1, 1, 0)</f>
        <v>0</v>
      </c>
      <c r="U2" s="291"/>
    </row>
    <row r="4" spans="1:27" x14ac:dyDescent="0.25">
      <c r="A4" s="288" t="s">
        <v>596</v>
      </c>
      <c r="B4" s="288" t="s">
        <v>2</v>
      </c>
      <c r="C4" s="288" t="s">
        <v>594</v>
      </c>
      <c r="D4" s="289" t="s">
        <v>597</v>
      </c>
      <c r="E4" s="288" t="s">
        <v>56</v>
      </c>
      <c r="F4" s="288" t="s">
        <v>59</v>
      </c>
      <c r="G4" s="288" t="s">
        <v>60</v>
      </c>
      <c r="H4" s="288" t="s">
        <v>62</v>
      </c>
      <c r="I4" s="290" t="s">
        <v>550</v>
      </c>
      <c r="J4" s="288" t="s">
        <v>53</v>
      </c>
      <c r="K4" s="288" t="s">
        <v>598</v>
      </c>
      <c r="L4" s="288" t="s">
        <v>45</v>
      </c>
      <c r="M4" s="288" t="s">
        <v>48</v>
      </c>
    </row>
    <row r="5" spans="1:27" x14ac:dyDescent="0.25">
      <c r="B5" s="288">
        <f>INDEX('[1]Course Map'!$D:$D, 7)</f>
        <v>0</v>
      </c>
      <c r="C5" s="288" t="str">
        <f>INDEX('Course Map'!$D:$D, 9)</f>
        <v>Select Year here</v>
      </c>
      <c r="D5" s="290" t="str">
        <f>IF(OR(
    AND($C5&lt;=2021, SUM($E5:$K5)&gt;=1),
    AND($C5&lt;=2021, D8="Yes", SUM($L5:$M5)=2),
    AND($C5&gt;=2022, D8="Yes", $J5=1),
    AND($C5&gt;=2022, D8="No", SUM($E5:$I5)&gt;=1),
    ), "Completed", "Incomplete")</f>
        <v>Incomplete</v>
      </c>
      <c r="E5" s="291">
        <f>IF(
  COUNTIF('Course Map'!$D$20:$D$64, "*" &amp; E4 &amp; "*") +
  COUNTIF('Credit (Advanced Standing)'!$C$26:$C$41, "*" &amp; E4 &amp; "*") +
  COUNTIF('Course Map'!$C$70, "*" &amp; E4 &amp; "*") &gt;= 1, 1, 0)</f>
        <v>0</v>
      </c>
      <c r="F5" s="288">
        <f>IF(
  COUNTIF('Course Map'!$D$20:$D$64, "*" &amp; F4 &amp; "*") +
  COUNTIF('Credit (Advanced Standing)'!$C$26:$C$41, "*" &amp; F4 &amp; "*") +
  COUNTIF('Course Map'!$C$70, "*" &amp; F4 &amp; "*") &gt;= 1, 1, 0)</f>
        <v>0</v>
      </c>
      <c r="G5" s="288">
        <f>IF(
  COUNTIF('Course Map'!$D$20:$D$64, "*" &amp; G4 &amp; "*") +
  COUNTIF('Credit (Advanced Standing)'!$C$26:$C$41, "*" &amp; G4 &amp; "*") +
  COUNTIF('Course Map'!$C$70, "*" &amp; G4 &amp; "*") &gt;= 1, 1, 0)</f>
        <v>0</v>
      </c>
      <c r="H5" s="288">
        <f>IF(
  COUNTIF('Course Map'!$D$20:$D$64, "*" &amp; H4 &amp; "*") +
  COUNTIF('Credit (Advanced Standing)'!$C$26:$C$41, "*" &amp; H4 &amp; "*") +
  COUNTIF('Course Map'!$C$70, "*" &amp; H4 &amp; "*") &gt;= 1, 1, 0)</f>
        <v>0</v>
      </c>
      <c r="I5" s="290">
        <f>IF(
  COUNTIF('Course Map'!$D$20:$D$64, "*" &amp; I4 &amp; "*") +
  COUNTIF('Credit (Advanced Standing)'!$C$26:$C$41, "*" &amp; I4 &amp; "*") +
  COUNTIF('Course Map'!$C$70, "*" &amp; I4 &amp; "*") &gt;= 1, 1, 0)</f>
        <v>0</v>
      </c>
      <c r="J5" s="288">
        <f>IF(
  COUNTIF('Course Map'!$D$20:$D$64, "*" &amp; J4 &amp; "*") +
  COUNTIF('Credit (Advanced Standing)'!$C$26:$C$41, "*" &amp; J4 &amp; "*") +
  COUNTIF('Course Map'!$C$70, "*" &amp; J4 &amp; "*") &gt;= 1, 1, 0)</f>
        <v>0</v>
      </c>
      <c r="K5" s="288">
        <f>IF(
  COUNTIF('Course Map'!$D$20:$D$64, "*" &amp; K4 &amp; "*") +
  COUNTIF('Credit (Advanced Standing)'!$C$26:$C$41, "*" &amp; K4 &amp; "*") +
  COUNTIF('Course Map'!$C$70, "*" &amp; K4 &amp; "*") &gt;= 1, 1, 0)</f>
        <v>0</v>
      </c>
      <c r="L5" s="288">
        <f>IF(
  COUNTIF('Course Map'!$D$20:$D$64, "*" &amp; L4 &amp; "*") +
  COUNTIF('Credit (Advanced Standing)'!$C$26:$C$41, "*" &amp; L4 &amp; "*") +
  COUNTIF('Course Map'!$C$70, "*" &amp; L4 &amp; "*") &gt;= 1, 1, 0)</f>
        <v>0</v>
      </c>
      <c r="M5" s="288">
        <f>IF(
  COUNTIF('Course Map'!$D$20:$D$64, "*" &amp; M4 &amp; "*") +
  COUNTIF('Credit (Advanced Standing)'!$C$26:$C$41, "*" &amp; M4 &amp; "*") +
  COUNTIF('Course Map'!$C$70, "*" &amp; M4 &amp; "*") &gt;= 1, 1, 0)</f>
        <v>0</v>
      </c>
    </row>
    <row r="7" spans="1:27" s="292" customFormat="1" x14ac:dyDescent="0.25">
      <c r="A7" s="292" t="s">
        <v>599</v>
      </c>
      <c r="B7" s="292" t="s">
        <v>2</v>
      </c>
      <c r="C7" s="292" t="s">
        <v>594</v>
      </c>
      <c r="D7" s="292" t="s">
        <v>301</v>
      </c>
      <c r="E7" s="289" t="s">
        <v>300</v>
      </c>
      <c r="F7" s="293" t="s">
        <v>31</v>
      </c>
      <c r="G7" s="289" t="s">
        <v>252</v>
      </c>
      <c r="H7" s="292" t="s">
        <v>38</v>
      </c>
      <c r="I7" s="292" t="s">
        <v>42</v>
      </c>
      <c r="J7" s="292" t="s">
        <v>257</v>
      </c>
      <c r="K7" s="289" t="s">
        <v>258</v>
      </c>
      <c r="L7" s="293" t="s">
        <v>35</v>
      </c>
      <c r="M7" s="293" t="s">
        <v>48</v>
      </c>
      <c r="N7" s="293" t="s">
        <v>256</v>
      </c>
      <c r="O7" s="289" t="s">
        <v>260</v>
      </c>
      <c r="P7" s="292" t="s">
        <v>45</v>
      </c>
      <c r="Q7" s="292" t="s">
        <v>51</v>
      </c>
      <c r="R7" s="292" t="s">
        <v>259</v>
      </c>
      <c r="S7" s="289" t="s">
        <v>261</v>
      </c>
      <c r="T7" s="292" t="s">
        <v>86</v>
      </c>
      <c r="U7" s="292" t="s">
        <v>92</v>
      </c>
      <c r="V7" s="292" t="s">
        <v>66</v>
      </c>
      <c r="W7" s="292" t="s">
        <v>600</v>
      </c>
      <c r="X7" s="292" t="s">
        <v>53</v>
      </c>
    </row>
    <row r="8" spans="1:27" s="292" customFormat="1" x14ac:dyDescent="0.25">
      <c r="B8" s="292">
        <f>INDEX('[1]Course Map'!$D:$D, 7)</f>
        <v>0</v>
      </c>
      <c r="C8" s="292" t="str">
        <f>INDEX('Course Map'!$D:$D, 9)</f>
        <v>Select Year here</v>
      </c>
      <c r="D8" s="292" t="str">
        <f>IF(OR(
    AND($C8&lt;=2018, SUM($F8:$W8)&gt;=8),
    AND($C8&gt;=2019, $C8&lt;=2021, SUM($H8:$U8)&gt;=8),
    AND($C8=2022, SUM($H8:$U8)&gt;=8, X8=1),
    AND($C8&gt;=2023, SUM($I8:$V8, X8)&gt;=9)
), "Yes", "No")</f>
        <v>No</v>
      </c>
      <c r="E8" s="289" t="str">
        <f>IF(AND($C8&gt;=2019, SUM($F8:$K8)&gt;=3, SUM($F8:$O8)&gt;=4), "Yes", "No")</f>
        <v>No</v>
      </c>
      <c r="F8" s="293">
        <f>IF(
  COUNTIF('Course Map'!$D$20:$D$64, "*" &amp; F7 &amp; "*") +
  COUNTIF('Credit (Advanced Standing)'!$C$26:$C$41, "*" &amp; F7 &amp; "*") +
  COUNTIF('Course Map'!$C$70, "*" &amp; F7 &amp; "*") &gt;= 1, 1, 0)</f>
        <v>0</v>
      </c>
      <c r="G8" s="289">
        <f>IF(
  COUNTIF('Course Map'!$D$20:$D$64, "*" &amp; G7 &amp; "*") +
  COUNTIF('Credit (Advanced Standing)'!$C$26:$C$41, "*" &amp; G7 &amp; "*") +
  COUNTIF('Course Map'!$C$70, "*" &amp; G7 &amp; "*") &gt;= 1, 1, 0)</f>
        <v>0</v>
      </c>
      <c r="H8" s="292">
        <f>IF(
  COUNTIF('Course Map'!$D$20:$D$64, "*" &amp; H7 &amp; "*") +
  COUNTIF('Credit (Advanced Standing)'!$C$26:$C$41, "*" &amp; H7 &amp; "*") +
  COUNTIF('Course Map'!$C$70, "*" &amp; H7 &amp; "*") &gt;= 1, 1, 0)</f>
        <v>0</v>
      </c>
      <c r="I8" s="292">
        <f>IF(
  COUNTIF('Course Map'!$D$20:$D$64, "*" &amp; I7 &amp; "*") +
  COUNTIF('Credit (Advanced Standing)'!$C$26:$C$41, "*" &amp; I7 &amp; "*") +
  COUNTIF('Course Map'!$C$70, "*" &amp; I7 &amp; "*") &gt;= 1, 1, 0)</f>
        <v>0</v>
      </c>
      <c r="J8" s="292">
        <f>IF(
  COUNTIF('Course Map'!$D$20:$D$64, "*" &amp; J7 &amp; "*") +
  COUNTIF('Credit (Advanced Standing)'!$C$26:$C$41, "*" &amp; J7 &amp; "*") +
  COUNTIF('Course Map'!$C$70, "*" &amp; J7 &amp; "*") &gt;= 1, 1, 0)</f>
        <v>0</v>
      </c>
      <c r="K8" s="289">
        <f>IF(
  COUNTIF('Course Map'!$D$20:$D$64, "*" &amp; K7 &amp; "*") +
  COUNTIF('Credit (Advanced Standing)'!$C$26:$C$41, "*" &amp; K7 &amp; "*") +
  COUNTIF('Course Map'!$C$70, "*" &amp; K7 &amp; "*") &gt;= 1, 1, 0)</f>
        <v>0</v>
      </c>
      <c r="L8" s="293">
        <f>IF(
  COUNTIF('Course Map'!$D$20:$D$64, "*" &amp; L7 &amp; "*") +
  COUNTIF('Credit (Advanced Standing)'!$C$26:$C$41, "*" &amp; L7 &amp; "*") +
  COUNTIF('Course Map'!$C$70, "*" &amp; L7 &amp; "*") &gt;= 1, 1, 0)</f>
        <v>0</v>
      </c>
      <c r="M8" s="293">
        <f>IF(
  COUNTIF('Course Map'!$D$20:$D$64, "*" &amp; M7 &amp; "*") +
  COUNTIF('Credit (Advanced Standing)'!$C$26:$C$41, "*" &amp; M7 &amp; "*") +
  COUNTIF('Course Map'!$C$70, "*" &amp; M7 &amp; "*") &gt;= 1, 1, 0)</f>
        <v>0</v>
      </c>
      <c r="N8" s="293">
        <f>IF(
  COUNTIF('Course Map'!$D$20:$D$64, "*" &amp; N7 &amp; "*") +
  COUNTIF('Credit (Advanced Standing)'!$C$26:$C$41, "*" &amp; N7 &amp; "*") +
  COUNTIF('Course Map'!$C$70, "*" &amp; N7 &amp; "*") &gt;= 1, 1, 0)</f>
        <v>0</v>
      </c>
      <c r="O8" s="289">
        <f>IF(
  COUNTIF('Course Map'!$D$20:$D$64, "*" &amp; O7 &amp; "*") +
  COUNTIF('Credit (Advanced Standing)'!$C$26:$C$41, "*" &amp; O7 &amp; "*") +
  COUNTIF('Course Map'!$C$70, "*" &amp; O7 &amp; "*") &gt;= 1, 1, 0)</f>
        <v>0</v>
      </c>
      <c r="P8" s="292">
        <f>IF(
  COUNTIF('Course Map'!$D$20:$D$64, "*" &amp; P7 &amp; "*") +
  COUNTIF('Credit (Advanced Standing)'!$C$26:$C$41, "*" &amp; P7 &amp; "*") +
  COUNTIF('Course Map'!$C$70, "*" &amp; P7 &amp; "*") &gt;= 1, 1, 0)</f>
        <v>0</v>
      </c>
      <c r="Q8" s="292">
        <f>IF(
  COUNTIF('Course Map'!$D$20:$D$64, "*" &amp; Q7 &amp; "*") +
  COUNTIF('Credit (Advanced Standing)'!$C$26:$C$41, "*" &amp; Q7 &amp; "*") +
  COUNTIF('Course Map'!$C$70, "*" &amp; Q7 &amp; "*") &gt;= 1, 1, 0)</f>
        <v>0</v>
      </c>
      <c r="R8" s="292">
        <f>IF(
  COUNTIF('Course Map'!$D$20:$D$64, "*" &amp; R7 &amp; "*") +
  COUNTIF('Credit (Advanced Standing)'!$C$26:$C$41, "*" &amp; R7 &amp; "*") +
  COUNTIF('Course Map'!$C$70, "*" &amp; R7 &amp; "*") &gt;= 1, 1, 0)</f>
        <v>0</v>
      </c>
      <c r="S8" s="289">
        <f>IF(
  COUNTIF('Course Map'!$D$20:$D$64, "*" &amp; S7 &amp; "*") +
  COUNTIF('Credit (Advanced Standing)'!$C$26:$C$41, "*" &amp; S7 &amp; "*") +
  COUNTIF('Course Map'!$C$70, "*" &amp; S7 &amp; "*") &gt;= 1, 1, 0)</f>
        <v>0</v>
      </c>
      <c r="T8" s="292">
        <f>IF(
  COUNTIF('Course Map'!$D$20:$D$64, "*" &amp; T7 &amp; "*") +
  COUNTIF('Credit (Advanced Standing)'!$C$26:$C$41, "*" &amp; T7 &amp; "*") +
  COUNTIF('Course Map'!$C$70, "*" &amp; T7 &amp; "*") &gt;= 1, 1, 0)</f>
        <v>0</v>
      </c>
      <c r="U8" s="292">
        <f>IF(
  COUNTIF('Course Map'!$D$20:$D$64, "*" &amp; U7 &amp; "*") +
  COUNTIF('Credit (Advanced Standing)'!$C$26:$C$41, "*" &amp; U7 &amp; "*") +
  COUNTIF('Course Map'!$C$70, "*" &amp; U7 &amp; "*") &gt;= 1, 1, 0)</f>
        <v>0</v>
      </c>
      <c r="V8" s="292">
        <f>IF(
  COUNTIF('Course Map'!$D$20:$D$64, "*" &amp; V7 &amp; "*") +
  COUNTIF('Credit (Advanced Standing)'!$C$26:$C$41, "*" &amp; V7 &amp; "*") +
  COUNTIF('Course Map'!$C$70, "*" &amp; V7 &amp; "*") &gt;= 1, 1, 0)</f>
        <v>0</v>
      </c>
      <c r="W8" s="292">
        <f>IF(
  COUNTIF('Course Map'!$D$20:$D$64, "*" &amp; W7 &amp; "*") +
  COUNTIF('Credit (Advanced Standing)'!$C$26:$C$41, "*" &amp; W7 &amp; "*") +
  COUNTIF('Course Map'!$C$70, "*" &amp; W7 &amp; "*") &gt;= 1, 1, 0)</f>
        <v>0</v>
      </c>
      <c r="X8" s="292">
        <f>IF(
  COUNTIF('Course Map'!$D$20:$D$64, "*" &amp; X7 &amp; "*") +
  COUNTIF('Credit (Advanced Standing)'!$C$26:$C$41, "*" &amp; X7 &amp; "*") +
  COUNTIF('Course Map'!$C$70, "*" &amp; X7 &amp; "*") &gt;= 1, 1, 0)</f>
        <v>0</v>
      </c>
    </row>
    <row r="9" spans="1:27" x14ac:dyDescent="0.25">
      <c r="E9" s="291"/>
      <c r="F9" s="291"/>
      <c r="G9" s="291"/>
      <c r="K9" s="291"/>
      <c r="L9" s="291"/>
      <c r="M9" s="291"/>
      <c r="N9" s="291"/>
      <c r="O9" s="291"/>
      <c r="S9" s="291"/>
    </row>
    <row r="10" spans="1:27" x14ac:dyDescent="0.25">
      <c r="A10" s="288" t="s">
        <v>601</v>
      </c>
      <c r="B10" s="288" t="s">
        <v>2</v>
      </c>
      <c r="C10" s="288" t="s">
        <v>594</v>
      </c>
      <c r="D10" s="288" t="s">
        <v>301</v>
      </c>
      <c r="E10" s="291" t="s">
        <v>300</v>
      </c>
      <c r="F10" s="294" t="s">
        <v>68</v>
      </c>
      <c r="G10" s="291" t="s">
        <v>100</v>
      </c>
      <c r="H10" s="288" t="s">
        <v>102</v>
      </c>
      <c r="I10" s="288" t="s">
        <v>104</v>
      </c>
      <c r="J10" s="288" t="s">
        <v>570</v>
      </c>
      <c r="K10" s="291" t="s">
        <v>115</v>
      </c>
      <c r="L10" s="291" t="s">
        <v>111</v>
      </c>
      <c r="M10" s="291" t="s">
        <v>124</v>
      </c>
      <c r="N10" s="291" t="s">
        <v>286</v>
      </c>
      <c r="O10" s="291"/>
      <c r="S10" s="291"/>
    </row>
    <row r="11" spans="1:27" x14ac:dyDescent="0.25">
      <c r="B11" s="288">
        <f>INDEX('[1]Course Map'!$D:$D, 7)</f>
        <v>0</v>
      </c>
      <c r="C11" s="288" t="str">
        <f>INDEX('Course Map'!$D:$D, 9)</f>
        <v>Select Year here</v>
      </c>
      <c r="D11" s="288" t="str">
        <f>IF(
    AND($C11&gt;=2026, SUM($F11:$L11)=7, SUM($M11, $N11)&gt;=1), "Yes", "No")</f>
        <v>No</v>
      </c>
      <c r="E11" s="291" t="str">
        <f>IF(
    AND($C11=2026, SUM($F11:$I11, -$H11)=3, SUM($J11:$L11)&gt;=1), "Yes", "No")</f>
        <v>No</v>
      </c>
      <c r="F11" s="294">
        <f>IF(
  COUNTIF('Course Map'!$D$20:$D$64, "*" &amp; F10 &amp; "*") +
  COUNTIF('Credit (Advanced Standing)'!$C$26:$C$41, "*" &amp; F10 &amp; "*") +
  COUNTIF('Course Map'!$C$70, "*" &amp; F10 &amp; "*") &gt;= 1, 1, 0)</f>
        <v>0</v>
      </c>
      <c r="G11" s="291">
        <f>IF(
  COUNTIF('Course Map'!$D$20:$D$64, "*" &amp; G10 &amp; "*") +
  COUNTIF('Credit (Advanced Standing)'!$C$26:$C$41, "*" &amp; G10 &amp; "*") +
  COUNTIF('Course Map'!$C$70, "*" &amp; G10 &amp; "*") &gt;= 1, 1, 0)</f>
        <v>0</v>
      </c>
      <c r="H11" s="288">
        <f>IF(
  COUNTIF('Course Map'!$D$20:$D$64, "*" &amp; H10 &amp; "*") +
  COUNTIF('Credit (Advanced Standing)'!$C$26:$C$41, "*" &amp; H10 &amp; "*") +
  COUNTIF('Course Map'!$C$70, "*" &amp; H10 &amp; "*") &gt;= 1, 1, 0)</f>
        <v>0</v>
      </c>
      <c r="I11" s="288">
        <f>IF(
  COUNTIF('Course Map'!$D$20:$D$64, "*" &amp; I10 &amp; "*") +
  COUNTIF('Credit (Advanced Standing)'!$C$26:$C$41, "*" &amp; I10 &amp; "*") +
  COUNTIF('Course Map'!$C$70, "*" &amp; I10 &amp; "*") &gt;= 1, 1, 0)</f>
        <v>0</v>
      </c>
      <c r="J11" s="288">
        <f>IF(
  COUNTIF('Course Map'!$D$20:$D$64, "*" &amp; J10 &amp; "*") +
  COUNTIF('Credit (Advanced Standing)'!$C$26:$C$41, "*" &amp; J10 &amp; "*") +
  COUNTIF('Course Map'!$C$70, "*" &amp; J10 &amp; "*") &gt;= 1, 1, 0)</f>
        <v>0</v>
      </c>
      <c r="K11" s="291">
        <f>IF(
  COUNTIF('Course Map'!$D$20:$D$64, "*" &amp; K10 &amp; "*") +
  COUNTIF('Credit (Advanced Standing)'!$C$26:$C$41, "*" &amp; K10 &amp; "*") +
  COUNTIF('Course Map'!$C$70, "*" &amp; K10 &amp; "*") &gt;= 1, 1, 0)</f>
        <v>0</v>
      </c>
      <c r="L11" s="291">
        <f>IF(
  COUNTIF('Course Map'!$D$20:$D$64, "*" &amp; L10 &amp; "*") +
  COUNTIF('Credit (Advanced Standing)'!$C$26:$C$41, "*" &amp; L10 &amp; "*") +
  COUNTIF('Course Map'!$C$70, "*" &amp; L10 &amp; "*") &gt;= 1, 1, 0)</f>
        <v>0</v>
      </c>
      <c r="M11" s="291">
        <f>IF(
  COUNTIF('Course Map'!$D$20:$D$64, "*" &amp; M10 &amp; "*") +
  COUNTIF('Credit (Advanced Standing)'!$C$26:$C$41, "*" &amp; M10 &amp; "*") +
  COUNTIF('Course Map'!$C$70, "*" &amp; M10 &amp; "*") &gt;= 1, 1, 0)</f>
        <v>0</v>
      </c>
      <c r="N11" s="291">
        <f>IF(
  COUNTIF('Course Map'!$D$20:$D$64, "*" &amp; N10 &amp; "*") +
  COUNTIF('Credit (Advanced Standing)'!$C$26:$C$41, "*" &amp; N10 &amp; "*") +
  COUNTIF('Course Map'!$C$70, "*" &amp; N10 &amp; "*") &gt;= 1, 1, 0)</f>
        <v>0</v>
      </c>
      <c r="O11" s="291"/>
      <c r="S11" s="291"/>
    </row>
    <row r="13" spans="1:27" x14ac:dyDescent="0.25">
      <c r="A13" s="292" t="s">
        <v>602</v>
      </c>
      <c r="B13" s="288" t="s">
        <v>2</v>
      </c>
      <c r="C13" s="288" t="s">
        <v>594</v>
      </c>
      <c r="D13" s="288" t="s">
        <v>301</v>
      </c>
      <c r="E13" s="290" t="s">
        <v>300</v>
      </c>
      <c r="F13" s="288" t="s">
        <v>68</v>
      </c>
      <c r="G13" s="288" t="s">
        <v>100</v>
      </c>
      <c r="H13" s="288" t="s">
        <v>102</v>
      </c>
      <c r="I13" s="288" t="s">
        <v>104</v>
      </c>
      <c r="J13" s="288" t="s">
        <v>131</v>
      </c>
      <c r="K13" s="288" t="s">
        <v>149</v>
      </c>
      <c r="L13" s="288" t="s">
        <v>264</v>
      </c>
      <c r="M13" s="288" t="s">
        <v>570</v>
      </c>
      <c r="N13" s="288" t="s">
        <v>106</v>
      </c>
      <c r="O13" s="288" t="s">
        <v>108</v>
      </c>
      <c r="P13" s="288" t="s">
        <v>115</v>
      </c>
      <c r="Q13" s="288" t="s">
        <v>111</v>
      </c>
      <c r="R13" s="288" t="s">
        <v>113</v>
      </c>
      <c r="S13" s="288" t="s">
        <v>416</v>
      </c>
      <c r="T13" s="288" t="s">
        <v>117</v>
      </c>
      <c r="U13" s="288" t="s">
        <v>126</v>
      </c>
      <c r="V13" s="288" t="s">
        <v>124</v>
      </c>
      <c r="W13" s="288" t="s">
        <v>119</v>
      </c>
      <c r="X13" s="288" t="s">
        <v>121</v>
      </c>
      <c r="Y13" s="288" t="s">
        <v>603</v>
      </c>
      <c r="Z13" s="288" t="s">
        <v>286</v>
      </c>
      <c r="AA13" s="288" t="s">
        <v>423</v>
      </c>
    </row>
    <row r="14" spans="1:27" x14ac:dyDescent="0.25">
      <c r="B14" s="288">
        <f>INDEX('[1]Course Map'!$D:$D, 7)</f>
        <v>0</v>
      </c>
      <c r="C14" s="288" t="str">
        <f>INDEX('Course Map'!$D:$D, 9)</f>
        <v>Select Year here</v>
      </c>
      <c r="D14" s="288"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90" t="str">
        <f>IF(OR(
    AND($C14&gt;=2019, $C14&lt;=2022, SUM($G14:$I14)=3, SUM($M14:$R14, -$O14)&gt;=1),
    AND($C14&gt;=2023, $C14&lt;=2024, SUM($F14:$I14, -$H14, $P14)=4),
    AND($C14=2025, SUM($F14:$I14, -$H14)=3, SUM($M14:$Q14, -$O14)&gt;=1)
), "Yes", "No")</f>
        <v>No</v>
      </c>
      <c r="F14" s="291">
        <f>IF(
  COUNTIF('Course Map'!$D$20:$D$64, "*" &amp; F13 &amp; "*") +
  COUNTIF('Credit (Advanced Standing)'!$C$26:$C$41, "*" &amp; F13 &amp; "*") +
  COUNTIF('Course Map'!$C$70, "*" &amp; F13 &amp; "*") &gt;= 1, 1, 0)</f>
        <v>0</v>
      </c>
      <c r="G14" s="291">
        <f>IF(
  COUNTIF('Course Map'!$D$20:$D$64, "*" &amp; G13 &amp; "*") +
  COUNTIF('Credit (Advanced Standing)'!$C$26:$C$41, "*" &amp; G13 &amp; "*") +
  COUNTIF('Course Map'!$C$70, "*" &amp; G13 &amp; "*") &gt;= 1, 1, 0)</f>
        <v>0</v>
      </c>
      <c r="H14" s="291">
        <f>IF(
  COUNTIF('Course Map'!$D$20:$D$64, "*" &amp; H13 &amp; "*") +
  COUNTIF('Credit (Advanced Standing)'!$C$26:$C$41, "*" &amp; H13 &amp; "*") +
  COUNTIF('Course Map'!$C$70, "*" &amp; H13 &amp; "*") &gt;= 1, 1, 0)</f>
        <v>0</v>
      </c>
      <c r="I14" s="291">
        <f>IF(
  COUNTIF('Course Map'!$D$20:$D$64, "*" &amp; I13 &amp; "*") +
  COUNTIF('Credit (Advanced Standing)'!$C$26:$C$41, "*" &amp; I13 &amp; "*") +
  COUNTIF('Course Map'!$C$70, "*" &amp; I13 &amp; "*") &gt;= 1, 1, 0)</f>
        <v>0</v>
      </c>
      <c r="J14" s="291">
        <f>IF(
  COUNTIF('Course Map'!$D$20:$D$64, "*" &amp; J13 &amp; "*") +
  COUNTIF('Credit (Advanced Standing)'!$C$26:$C$41, "*" &amp; J13 &amp; "*") +
  COUNTIF('Course Map'!$C$70, "*" &amp; J13 &amp; "*") &gt;= 1, 1, 0)</f>
        <v>0</v>
      </c>
      <c r="K14" s="291">
        <f>IF(
  COUNTIF('Course Map'!$D$20:$D$64, "*" &amp; K13 &amp; "*") +
  COUNTIF('Credit (Advanced Standing)'!$C$26:$C$41, "*" &amp; K13 &amp; "*") +
  COUNTIF('Course Map'!$C$70, "*" &amp; K13 &amp; "*") &gt;= 1, 1, 0)</f>
        <v>0</v>
      </c>
      <c r="L14" s="291">
        <f>IF(
  COUNTIF('Course Map'!$D$20:$D$64, "*" &amp; L13 &amp; "*") +
  COUNTIF('Credit (Advanced Standing)'!$C$26:$C$41, "*" &amp; L13 &amp; "*") +
  COUNTIF('Course Map'!$C$70, "*" &amp; L13 &amp; "*") &gt;= 1, 1, 0)</f>
        <v>0</v>
      </c>
      <c r="M14" s="291">
        <f>IF(
  COUNTIF('Course Map'!$D$20:$D$64, "*" &amp; M13 &amp; "*") +
  COUNTIF('Credit (Advanced Standing)'!$C$26:$C$41, "*" &amp; M13 &amp; "*") +
  COUNTIF('Course Map'!$C$70, "*" &amp; M13 &amp; "*") &gt;= 1, 1, 0)</f>
        <v>0</v>
      </c>
      <c r="N14" s="291">
        <f>IF(
  COUNTIF('Course Map'!$D$20:$D$64, "*" &amp; N13 &amp; "*") +
  COUNTIF('Credit (Advanced Standing)'!$C$26:$C$41, "*" &amp; N13 &amp; "*") +
  COUNTIF('Course Map'!$C$70, "*" &amp; N13 &amp; "*") &gt;= 1, 1, 0)</f>
        <v>0</v>
      </c>
      <c r="O14" s="291">
        <f>IF(
  COUNTIF('Course Map'!$D$20:$D$64, "*" &amp; O13 &amp; "*") +
  COUNTIF('Credit (Advanced Standing)'!$C$26:$C$41, "*" &amp; O13 &amp; "*") +
  COUNTIF('Course Map'!$C$70, "*" &amp; O13 &amp; "*") &gt;= 1, 1, 0)</f>
        <v>0</v>
      </c>
      <c r="P14" s="291">
        <f>IF(
  COUNTIF('Course Map'!$D$20:$D$64, "*" &amp; P13 &amp; "*") +
  COUNTIF('Credit (Advanced Standing)'!$C$26:$C$41, "*" &amp; P13 &amp; "*") +
  COUNTIF('Course Map'!$C$70, "*" &amp; P13 &amp; "*") &gt;= 1, 1, 0)</f>
        <v>0</v>
      </c>
      <c r="Q14" s="291">
        <f>IF(
  COUNTIF('Course Map'!$D$20:$D$64, "*" &amp; Q13 &amp; "*") +
  COUNTIF('Credit (Advanced Standing)'!$C$26:$C$41, "*" &amp; Q13 &amp; "*") +
  COUNTIF('Course Map'!$C$70, "*" &amp; Q13 &amp; "*") &gt;= 1, 1, 0)</f>
        <v>0</v>
      </c>
      <c r="R14" s="291">
        <f>IF(
  COUNTIF('Course Map'!$D$20:$D$64, "*" &amp; R13 &amp; "*") +
  COUNTIF('Credit (Advanced Standing)'!$C$26:$C$41, "*" &amp; R13 &amp; "*") +
  COUNTIF('Course Map'!$C$70, "*" &amp; R13 &amp; "*") &gt;= 1, 1, 0)</f>
        <v>0</v>
      </c>
      <c r="S14" s="291">
        <f>IF(
  COUNTIF('Course Map'!$D$20:$D$64, "*" &amp; S13 &amp; "*") +
  COUNTIF('Credit (Advanced Standing)'!$C$26:$C$41, "*" &amp; S13 &amp; "*") +
  COUNTIF('Course Map'!$C$70, "*" &amp; S13 &amp; "*") &gt;= 1, 1, 0)</f>
        <v>0</v>
      </c>
      <c r="T14" s="291">
        <f>IF(
  COUNTIF('Course Map'!$D$20:$D$64, "*" &amp; T13 &amp; "*") +
  COUNTIF('Credit (Advanced Standing)'!$C$26:$C$41, "*" &amp; T13 &amp; "*") +
  COUNTIF('Course Map'!$C$70, "*" &amp; T13 &amp; "*") &gt;= 1, 1, 0)</f>
        <v>0</v>
      </c>
      <c r="U14" s="291">
        <f>IF(
  COUNTIF('Course Map'!$D$20:$D$64, "*" &amp; U13 &amp; "*") +
  COUNTIF('Credit (Advanced Standing)'!$C$26:$C$41, "*" &amp; U13 &amp; "*") +
  COUNTIF('Course Map'!$C$70, "*" &amp; U13 &amp; "*") &gt;= 1, 1, 0)</f>
        <v>0</v>
      </c>
      <c r="V14" s="291">
        <f>IF(
  COUNTIF('Course Map'!$D$20:$D$64, "*" &amp; V13 &amp; "*") +
  COUNTIF('Credit (Advanced Standing)'!$C$26:$C$41, "*" &amp; V13 &amp; "*") +
  COUNTIF('Course Map'!$C$70, "*" &amp; V13 &amp; "*") &gt;= 1, 1, 0)</f>
        <v>0</v>
      </c>
      <c r="W14" s="291">
        <f>IF(
  COUNTIF('Course Map'!$D$20:$D$64, "*" &amp; W13 &amp; "*") +
  COUNTIF('Credit (Advanced Standing)'!$C$26:$C$41, "*" &amp; W13 &amp; "*") +
  COUNTIF('Course Map'!$C$70, "*" &amp; W13 &amp; "*") &gt;= 1, 1, 0)</f>
        <v>0</v>
      </c>
      <c r="X14" s="291">
        <f>IF(
  COUNTIF('Course Map'!$D$20:$D$64, "*" &amp; X13 &amp; "*") +
  COUNTIF('Credit (Advanced Standing)'!$C$26:$C$41, "*" &amp; X13 &amp; "*") +
  COUNTIF('Course Map'!$C$70, "*" &amp; X13 &amp; "*") &gt;= 1, 1, 0)</f>
        <v>0</v>
      </c>
      <c r="Y14" s="291">
        <f>IF(
  COUNTIF('Course Map'!$D$20:$D$64, "*" &amp; Y13 &amp; "*") +
  COUNTIF('Credit (Advanced Standing)'!$C$26:$C$41, "*" &amp; Y13 &amp; "*") +
  COUNTIF('Course Map'!$C$70, "*" &amp; Y13 &amp; "*") &gt;= 1, 1, 0)</f>
        <v>0</v>
      </c>
      <c r="Z14" s="291">
        <f>IF(
  COUNTIF('Course Map'!$D$20:$D$64, "*" &amp; Z13 &amp; "*") +
  COUNTIF('Credit (Advanced Standing)'!$C$26:$C$41, "*" &amp; Z13 &amp; "*") +
  COUNTIF('Course Map'!$C$70, "*" &amp; Z13 &amp; "*") &gt;= 1, 1, 0)</f>
        <v>0</v>
      </c>
      <c r="AA14" s="288">
        <f>IF(
  COUNTIF('Course Map'!$D$20:$D$64, "*" &amp; AA13 &amp; "*") +
  COUNTIF('Credit (Advanced Standing)'!$C$26:$C$41, "*" &amp; AA13 &amp; "*") +
  COUNTIF('Course Map'!$C$70, "*" &amp; AA13 &amp; "*") &gt;= 1, 1, 0)</f>
        <v>0</v>
      </c>
    </row>
    <row r="16" spans="1:27" x14ac:dyDescent="0.25">
      <c r="A16" s="288" t="s">
        <v>604</v>
      </c>
      <c r="B16" s="288" t="s">
        <v>2</v>
      </c>
      <c r="C16" s="288" t="s">
        <v>594</v>
      </c>
      <c r="D16" s="288" t="s">
        <v>301</v>
      </c>
      <c r="E16" s="290" t="s">
        <v>300</v>
      </c>
      <c r="F16" s="288" t="s">
        <v>65</v>
      </c>
      <c r="G16" s="288" t="s">
        <v>66</v>
      </c>
      <c r="H16" s="288" t="s">
        <v>71</v>
      </c>
      <c r="I16" s="288" t="s">
        <v>73</v>
      </c>
      <c r="J16" s="288" t="s">
        <v>78</v>
      </c>
      <c r="K16" s="290" t="s">
        <v>83</v>
      </c>
      <c r="L16" s="288" t="s">
        <v>76</v>
      </c>
      <c r="M16" s="288" t="s">
        <v>142</v>
      </c>
      <c r="N16" s="288" t="s">
        <v>79</v>
      </c>
      <c r="O16" s="288" t="s">
        <v>586</v>
      </c>
      <c r="P16" s="288" t="s">
        <v>81</v>
      </c>
      <c r="Q16" s="288" t="s">
        <v>600</v>
      </c>
      <c r="R16" s="291" t="s">
        <v>278</v>
      </c>
      <c r="S16" s="288" t="s">
        <v>69</v>
      </c>
      <c r="T16" s="291" t="s">
        <v>566</v>
      </c>
      <c r="U16" s="288" t="s">
        <v>567</v>
      </c>
      <c r="V16" s="288" t="s">
        <v>264</v>
      </c>
      <c r="W16" s="288" t="s">
        <v>149</v>
      </c>
      <c r="X16" s="288" t="s">
        <v>131</v>
      </c>
    </row>
    <row r="17" spans="1:24" x14ac:dyDescent="0.25">
      <c r="B17" s="288">
        <f>INDEX('[1]Course Map'!$D:$D, 7)</f>
        <v>0</v>
      </c>
      <c r="C17" s="288" t="str">
        <f>INDEX('Course Map'!$D:$D, 9)</f>
        <v>Select Year here</v>
      </c>
      <c r="D17" s="288"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90" t="str">
        <f>IF(AND($C17&gt;=2019, SUM($F17:$J17, -$I17)=4), "Yes", "No")</f>
        <v>No</v>
      </c>
      <c r="F17" s="288">
        <f>IF(
  COUNTIF('Course Map'!$D$20:$D$64, "*" &amp; F16 &amp; "*") +
  COUNTIF('Credit (Advanced Standing)'!$C$26:$C$41, "*" &amp; F16 &amp; "*") +
  COUNTIF('Course Map'!$C$70, "*" &amp; F16 &amp; "*") &gt;= 1, 1, 0)</f>
        <v>0</v>
      </c>
      <c r="G17" s="288">
        <f>IF(
  COUNTIF('Course Map'!$D$20:$D$64, "*" &amp; G16 &amp; "*") +
  COUNTIF('Credit (Advanced Standing)'!$C$26:$C$41, "*" &amp; G16 &amp; "*") +
  COUNTIF('Course Map'!$C$70, "*" &amp; G16 &amp; "*") &gt;= 1, 1, 0)</f>
        <v>0</v>
      </c>
      <c r="H17" s="288">
        <f>IF(
  COUNTIF('Course Map'!$D$20:$D$64, "*" &amp; H16 &amp; "*") +
  COUNTIF('Credit (Advanced Standing)'!$C$26:$C$41, "*" &amp; H16 &amp; "*") +
  COUNTIF('Course Map'!$C$70, "*" &amp; H16 &amp; "*") &gt;= 1, 1, 0)</f>
        <v>0</v>
      </c>
      <c r="I17" s="288">
        <f>IF(
  COUNTIF('Course Map'!$D$20:$D$64, "*" &amp; I16 &amp; "*") +
  COUNTIF('Credit (Advanced Standing)'!$C$26:$C$41, "*" &amp; I16 &amp; "*") +
  COUNTIF('Course Map'!$C$70, "*" &amp; I16 &amp; "*") &gt;= 1, 1, 0)</f>
        <v>0</v>
      </c>
      <c r="J17" s="288">
        <f>IF(
  COUNTIF('Course Map'!$D$20:$D$64, "*" &amp; J16 &amp; "*") +
  COUNTIF('Credit (Advanced Standing)'!$C$26:$C$41, "*" &amp; J16 &amp; "*") +
  COUNTIF('Course Map'!$C$70, "*" &amp; J16 &amp; "*") &gt;= 1, 1, 0)</f>
        <v>0</v>
      </c>
      <c r="K17" s="290">
        <f>IF(
  COUNTIF('Course Map'!$D$20:$D$64, "*" &amp; K16 &amp; "*") +
  COUNTIF('Credit (Advanced Standing)'!$C$26:$C$41, "*" &amp; K16 &amp; "*") +
  COUNTIF('Course Map'!$C$70, "*" &amp; K16 &amp; "*") &gt;= 1, 1, 0)</f>
        <v>0</v>
      </c>
      <c r="L17" s="288">
        <f>IF(
  COUNTIF('Course Map'!$D$20:$D$64, "*" &amp; L16 &amp; "*") +
  COUNTIF('Credit (Advanced Standing)'!$C$26:$C$41, "*" &amp; L16 &amp; "*") +
  COUNTIF('Course Map'!$C$70, "*" &amp; L16 &amp; "*") &gt;= 1, 1, 0)</f>
        <v>0</v>
      </c>
      <c r="M17" s="288">
        <f>IF(
  COUNTIF('Course Map'!$D$20:$D$64, "*" &amp; M16 &amp; "*") +
  COUNTIF('Credit (Advanced Standing)'!$C$26:$C$41, "*" &amp; M16 &amp; "*") +
  COUNTIF('Course Map'!$C$70, "*" &amp; M16 &amp; "*") &gt;= 1, 1, 0)</f>
        <v>0</v>
      </c>
      <c r="N17" s="288">
        <f>IF(
  COUNTIF('Course Map'!$D$20:$D$64, "*" &amp; N16 &amp; "*") +
  COUNTIF('Credit (Advanced Standing)'!$C$26:$C$41, "*" &amp; N16 &amp; "*") +
  COUNTIF('Course Map'!$C$70, "*" &amp; N16 &amp; "*") &gt;= 1, 1, 0)</f>
        <v>0</v>
      </c>
      <c r="O17" s="288">
        <f>IF(
  COUNTIF('Course Map'!$D$20:$D$64, "*" &amp; O16 &amp; "*") +
  COUNTIF('Credit (Advanced Standing)'!$C$26:$C$41, "*" &amp; O16 &amp; "*") +
  COUNTIF('Course Map'!$C$70, "*" &amp; O16 &amp; "*") &gt;= 1, 1, 0)</f>
        <v>0</v>
      </c>
      <c r="P17" s="288">
        <f>IF(
  COUNTIF('Course Map'!$D$20:$D$64, "*" &amp; P16 &amp; "*") +
  COUNTIF('Credit (Advanced Standing)'!$C$26:$C$41, "*" &amp; P16 &amp; "*") +
  COUNTIF('Course Map'!$C$70, "*" &amp; P16 &amp; "*") &gt;= 1, 1, 0)</f>
        <v>0</v>
      </c>
      <c r="Q17" s="288">
        <f>IF(
  COUNTIF('Course Map'!$D$20:$D$64, "*" &amp; Q16 &amp; "*") +
  COUNTIF('Credit (Advanced Standing)'!$C$26:$C$41, "*" &amp; Q16 &amp; "*") +
  COUNTIF('Course Map'!$C$70, "*" &amp; Q16 &amp; "*") &gt;= 1, 1, 0)</f>
        <v>0</v>
      </c>
      <c r="R17" s="291">
        <f>IF(
  COUNTIF('Course Map'!$D$20:$D$64, "*" &amp; R16 &amp; "*") +
  COUNTIF('Credit (Advanced Standing)'!$C$26:$C$41, "*" &amp; R16 &amp; "*") +
  COUNTIF('Course Map'!$C$70, "*" &amp; R16 &amp; "*") &gt;= 1, 1, 0)</f>
        <v>0</v>
      </c>
      <c r="S17" s="288">
        <f>IF(
  COUNTIF('Course Map'!$D$20:$D$64, "*" &amp; S16 &amp; "*") +
  COUNTIF('Credit (Advanced Standing)'!$C$26:$C$41, "*" &amp; S16 &amp; "*") +
  COUNTIF('Course Map'!$C$70, "*" &amp; S16 &amp; "*") &gt;= 1, 1, 0)</f>
        <v>0</v>
      </c>
      <c r="T17" s="291">
        <f>IF(
  COUNTIF('Course Map'!$D$20:$D$64, "*" &amp; T16 &amp; "*") +
  COUNTIF('Credit (Advanced Standing)'!$C$26:$C$41, "*" &amp; T16 &amp; "*") +
  COUNTIF('Course Map'!$C$70, "*" &amp; T16 &amp; "*") &gt;= 1, 1, 0)</f>
        <v>0</v>
      </c>
      <c r="U17" s="291">
        <f>IF(
  COUNTIF('Course Map'!$D$20:$D$64, "*" &amp; U16 &amp; "*") +
  COUNTIF('Credit (Advanced Standing)'!$C$26:$C$41, "*" &amp; U16 &amp; "*") +
  COUNTIF('Course Map'!$C$70, "*" &amp; U16 &amp; "*") &gt;= 1, 1, 0)</f>
        <v>0</v>
      </c>
      <c r="V17" s="291">
        <f>IF(
  COUNTIF('Course Map'!$D$20:$D$64, "*" &amp; V16 &amp; "*") +
  COUNTIF('Credit (Advanced Standing)'!$C$26:$C$41, "*" &amp; V16 &amp; "*") +
  COUNTIF('Course Map'!$C$70, "*" &amp; V16 &amp; "*") &gt;= 1, 1, 0)</f>
        <v>0</v>
      </c>
      <c r="W17" s="291">
        <f>IF(
  COUNTIF('Course Map'!$D$20:$D$64, "*" &amp; W16 &amp; "*") +
  COUNTIF('Credit (Advanced Standing)'!$C$26:$C$41, "*" &amp; W16 &amp; "*") +
  COUNTIF('Course Map'!$C$70, "*" &amp; W16 &amp; "*") &gt;= 1, 1, 0)</f>
        <v>0</v>
      </c>
      <c r="X17" s="291">
        <f>IF(
  COUNTIF('Course Map'!$D$20:$D$64, "*" &amp; X16 &amp; "*") +
  COUNTIF('Credit (Advanced Standing)'!$C$26:$C$41, "*" &amp; X16 &amp; "*") +
  COUNTIF('Course Map'!$C$70, "*" &amp; X16 &amp; "*") &gt;= 1, 1, 0)</f>
        <v>0</v>
      </c>
    </row>
    <row r="19" spans="1:24" x14ac:dyDescent="0.25">
      <c r="A19" s="288" t="s">
        <v>605</v>
      </c>
      <c r="B19" s="288" t="s">
        <v>2</v>
      </c>
      <c r="C19" s="288" t="s">
        <v>594</v>
      </c>
      <c r="D19" s="288" t="s">
        <v>301</v>
      </c>
      <c r="E19" s="290" t="s">
        <v>300</v>
      </c>
      <c r="F19" s="288" t="s">
        <v>85</v>
      </c>
      <c r="G19" s="288" t="s">
        <v>86</v>
      </c>
      <c r="H19" s="288" t="s">
        <v>92</v>
      </c>
      <c r="I19" s="288" t="s">
        <v>87</v>
      </c>
      <c r="J19" s="288" t="s">
        <v>89</v>
      </c>
      <c r="K19" s="288" t="s">
        <v>93</v>
      </c>
      <c r="L19" s="288" t="s">
        <v>95</v>
      </c>
      <c r="M19" s="288" t="s">
        <v>97</v>
      </c>
      <c r="N19" s="288" t="s">
        <v>606</v>
      </c>
      <c r="O19" s="288" t="s">
        <v>282</v>
      </c>
      <c r="P19" s="288" t="s">
        <v>285</v>
      </c>
      <c r="Q19" s="288" t="s">
        <v>56</v>
      </c>
      <c r="R19" s="288" t="s">
        <v>59</v>
      </c>
      <c r="S19" s="288" t="s">
        <v>409</v>
      </c>
    </row>
    <row r="20" spans="1:24" x14ac:dyDescent="0.25">
      <c r="B20" s="288">
        <f>INDEX('[1]Course Map'!$D:$D, 7)</f>
        <v>0</v>
      </c>
      <c r="C20" s="288" t="str">
        <f>INDEX('Course Map'!$D:$D, 9)</f>
        <v>Select Year here</v>
      </c>
      <c r="D20" s="288" t="str">
        <f>IF(OR(
    AND($C20&gt;=2016, $C20&lt;=2022, SUM($F20:$N20)&gt;=8),
    AND($C20&gt;=2016, $C20&lt;=2022, SUM(F20:H20, K20, O20:R20)=8)
), "Yes", "No")</f>
        <v>No</v>
      </c>
      <c r="E20" s="290" t="str">
        <f>IF(OR(
    AND($C20&gt;=2019, $C20&lt;=2022, SUM($F20:$H20)=3, SUM($F20:$M20)&gt;=4),
    AND($C20&gt;=2019, $C20&lt;=2023, SUM($F20:$H20)=3, SUM(K20, O20:P20)&gt;=1),
    AND($C20&gt;=2024, SUM($F20)=1, SUM($G20:$H20, $K20, $O20:$P20, $S20)&gt;=3)
), "Yes", "No")</f>
        <v>No</v>
      </c>
      <c r="F20" s="288">
        <f>IF(
  COUNTIF('Course Map'!$D$20:$D$64, "*" &amp; F19 &amp; "*") +
  COUNTIF('Credit (Advanced Standing)'!$C$26:$C$41, "*" &amp; F19 &amp; "*") +
  COUNTIF('Course Map'!$C$70, "*" &amp; F19 &amp; "*") &gt;= 1, 1, 0)</f>
        <v>0</v>
      </c>
      <c r="G20" s="288">
        <f>IF(
  COUNTIF('Course Map'!$D$20:$D$64, "*" &amp; G19 &amp; "*") +
  COUNTIF('Credit (Advanced Standing)'!$C$26:$C$41, "*" &amp; G19 &amp; "*") +
  COUNTIF('Course Map'!$C$70, "*" &amp; G19 &amp; "*") &gt;= 1, 1, 0)</f>
        <v>0</v>
      </c>
      <c r="H20" s="288">
        <f>IF(
  COUNTIF('Course Map'!$D$20:$D$64, "*" &amp; H19 &amp; "*") +
  COUNTIF('Credit (Advanced Standing)'!$C$26:$C$41, "*" &amp; H19 &amp; "*") +
  COUNTIF('Course Map'!$C$70, "*" &amp; H19 &amp; "*") &gt;= 1, 1, 0)</f>
        <v>0</v>
      </c>
      <c r="I20" s="288">
        <f>IF(
  COUNTIF('Course Map'!$D$20:$D$64, "*" &amp; I19 &amp; "*") +
  COUNTIF('Credit (Advanced Standing)'!$C$26:$C$41, "*" &amp; I19 &amp; "*") +
  COUNTIF('Course Map'!$C$70, "*" &amp; I19 &amp; "*") &gt;= 1, 1, 0)</f>
        <v>0</v>
      </c>
      <c r="J20" s="288">
        <f>IF(
  COUNTIF('Course Map'!$D$20:$D$64, "*" &amp; J19 &amp; "*") +
  COUNTIF('Credit (Advanced Standing)'!$C$26:$C$41, "*" &amp; J19 &amp; "*") +
  COUNTIF('Course Map'!$C$70, "*" &amp; J19 &amp; "*") &gt;= 1, 1, 0)</f>
        <v>0</v>
      </c>
      <c r="K20" s="288">
        <f>IF(
  COUNTIF('Course Map'!$D$20:$D$64, "*" &amp; K19 &amp; "*") +
  COUNTIF('Credit (Advanced Standing)'!$C$26:$C$41, "*" &amp; K19 &amp; "*") +
  COUNTIF('Course Map'!$C$70, "*" &amp; K19 &amp; "*") &gt;= 1, 1, 0)</f>
        <v>0</v>
      </c>
      <c r="L20" s="288">
        <f>IF(
  COUNTIF('Course Map'!$D$20:$D$64, "*" &amp; L19 &amp; "*") +
  COUNTIF('Credit (Advanced Standing)'!$C$26:$C$41, "*" &amp; L19 &amp; "*") +
  COUNTIF('Course Map'!$C$70, "*" &amp; L19 &amp; "*") &gt;= 1, 1, 0)</f>
        <v>0</v>
      </c>
      <c r="M20" s="288">
        <f>IF(
  COUNTIF('Course Map'!$D$20:$D$64, "*" &amp; M19 &amp; "*") +
  COUNTIF('Credit (Advanced Standing)'!$C$26:$C$41, "*" &amp; M19 &amp; "*") +
  COUNTIF('Course Map'!$C$70, "*" &amp; M19 &amp; "*") &gt;= 1, 1, 0)</f>
        <v>0</v>
      </c>
      <c r="N20" s="288">
        <f>IF(
  COUNTIF('Course Map'!$D$20:$D$64, "*" &amp; N19 &amp; "*") +
  COUNTIF('Credit (Advanced Standing)'!$C$26:$C$41, "*" &amp; N19 &amp; "*") +
  COUNTIF('Course Map'!$C$70, "*" &amp; N19 &amp; "*") &gt;= 1, 1, 0)</f>
        <v>0</v>
      </c>
      <c r="O20" s="288">
        <f>IF(
  COUNTIF('Course Map'!$D$20:$D$64, "*" &amp; O19 &amp; "*") +
  COUNTIF('Credit (Advanced Standing)'!$C$26:$C$41, "*" &amp; O19 &amp; "*") +
  COUNTIF('Course Map'!$C$70, "*" &amp; O19 &amp; "*") &gt;= 1, 1, 0)</f>
        <v>0</v>
      </c>
      <c r="P20" s="288">
        <f>IF(
  COUNTIF('Course Map'!$D$20:$D$64, "*" &amp; P19 &amp; "*") +
  COUNTIF('Credit (Advanced Standing)'!$C$26:$C$41, "*" &amp; P19 &amp; "*") +
  COUNTIF('Course Map'!$C$70, "*" &amp; P19 &amp; "*") &gt;= 1, 1, 0)</f>
        <v>0</v>
      </c>
      <c r="Q20" s="288">
        <f>IF(
  COUNTIF('Course Map'!$D$20:$D$64, "*" &amp; Q19 &amp; "*") +
  COUNTIF('Credit (Advanced Standing)'!$C$26:$C$41, "*" &amp; Q19 &amp; "*") +
  COUNTIF('Course Map'!$C$70, "*" &amp; Q19 &amp; "*") &gt;= 1, 1, 0)</f>
        <v>0</v>
      </c>
      <c r="R20" s="288">
        <f>IF(
  COUNTIF('Course Map'!$D$20:$D$64, "*" &amp; R19 &amp; "*") +
  COUNTIF('Credit (Advanced Standing)'!$C$26:$C$41, "*" &amp; R19 &amp; "*") +
  COUNTIF('Course Map'!$C$70, "*" &amp; R19 &amp; "*") &gt;= 1, 1, 0)</f>
        <v>0</v>
      </c>
      <c r="S20" s="288">
        <f>IF(
  COUNTIF('Course Map'!$D$20:$D$64, "*" &amp; S19 &amp; "*") +
  COUNTIF('Credit (Advanced Standing)'!$C$26:$C$41, "*" &amp; S19 &amp; "*") +
  COUNTIF('Course Map'!$C$70, "*" &amp; S19 &amp; "*") &gt;= 1, 1, 0)</f>
        <v>0</v>
      </c>
    </row>
    <row r="22" spans="1:24" x14ac:dyDescent="0.25">
      <c r="A22" s="288" t="s">
        <v>607</v>
      </c>
      <c r="B22" s="288" t="s">
        <v>2</v>
      </c>
      <c r="C22" s="288" t="s">
        <v>594</v>
      </c>
      <c r="D22" s="288" t="s">
        <v>301</v>
      </c>
      <c r="E22" s="290" t="s">
        <v>300</v>
      </c>
      <c r="F22" s="288" t="s">
        <v>128</v>
      </c>
      <c r="G22" s="288" t="s">
        <v>254</v>
      </c>
      <c r="H22" s="288" t="s">
        <v>255</v>
      </c>
      <c r="I22" s="288" t="s">
        <v>131</v>
      </c>
      <c r="J22" s="288" t="s">
        <v>262</v>
      </c>
      <c r="K22" s="288" t="s">
        <v>263</v>
      </c>
      <c r="L22" s="288" t="s">
        <v>134</v>
      </c>
      <c r="M22" s="288" t="s">
        <v>264</v>
      </c>
      <c r="N22" s="288" t="s">
        <v>137</v>
      </c>
      <c r="O22" s="288" t="s">
        <v>608</v>
      </c>
      <c r="P22" s="288" t="s">
        <v>425</v>
      </c>
      <c r="Q22" s="288" t="s">
        <v>289</v>
      </c>
      <c r="R22" s="288" t="s">
        <v>144</v>
      </c>
      <c r="S22" s="288" t="s">
        <v>146</v>
      </c>
      <c r="T22" s="288" t="s">
        <v>139</v>
      </c>
      <c r="U22" s="288" t="s">
        <v>142</v>
      </c>
      <c r="V22" s="288" t="s">
        <v>148</v>
      </c>
      <c r="W22" s="288" t="s">
        <v>423</v>
      </c>
    </row>
    <row r="23" spans="1:24" x14ac:dyDescent="0.25">
      <c r="B23" s="288">
        <f>INDEX('[1]Course Map'!$D:$D, 7)</f>
        <v>0</v>
      </c>
      <c r="C23" s="288" t="str">
        <f>INDEX('Course Map'!$D:$D, 9)</f>
        <v>Select Year here</v>
      </c>
      <c r="D23" s="288" t="str">
        <f>IF(OR(
    AND($C23&gt;=2016, $C23&lt;=2022, SUM($F23:$V23)&gt;=8),
    AND($C23&gt;=2016, $C23&lt;=2023, SUM($F23:$U23)&gt;=8),
    AND($C23&gt;=2024, SUM($F23:$S23, $W23)&gt;=8)
), "Yes", "No")</f>
        <v>No</v>
      </c>
      <c r="E23" s="290" t="str">
        <f>IF(OR(
    AND($C23&gt;=2019, $C23&lt;=2022, SUM($I23:$M23, $R23:$S23)=4),
    AND($C23=2023, SUM($F23:$M23, $S23)=4),
    AND($C23=2024, SUM($F23, $W23)=2, SUM($I23:$M23, $P23:$R23)&gt;=2),
    AND($C23&gt;=2025, SUM($I23, $W23)=2, SUM($L23, $P23:$S23)&gt;=2)
), "Yes", "No")</f>
        <v>No</v>
      </c>
      <c r="F23" s="288">
        <f>IF(
  COUNTIF('Course Map'!$D$20:$D$64, "*" &amp; F22 &amp; "*") +
  COUNTIF('Credit (Advanced Standing)'!$C$26:$C$41, "*" &amp; F22 &amp; "*") +
  COUNTIF('Course Map'!$C$70, "*" &amp; F22 &amp; "*") &gt;= 1, 1, 0)</f>
        <v>0</v>
      </c>
      <c r="G23" s="288">
        <f>IF(
  COUNTIF('Course Map'!$D$20:$D$64, "*" &amp; G22 &amp; "*") +
  COUNTIF('Credit (Advanced Standing)'!$C$26:$C$41, "*" &amp; G22 &amp; "*") +
  COUNTIF('Course Map'!$C$70, "*" &amp; G22 &amp; "*") &gt;= 1, 1, 0)</f>
        <v>0</v>
      </c>
      <c r="H23" s="288">
        <f>IF(
  COUNTIF('Course Map'!$D$20:$D$64, "*" &amp; H22 &amp; "*") +
  COUNTIF('Credit (Advanced Standing)'!$C$26:$C$41, "*" &amp; H22 &amp; "*") +
  COUNTIF('Course Map'!$C$70, "*" &amp; H22 &amp; "*") &gt;= 1, 1, 0)</f>
        <v>0</v>
      </c>
      <c r="I23" s="288">
        <f>IF(
  COUNTIF('Course Map'!$D$20:$D$64, "*" &amp; I22 &amp; "*") +
  COUNTIF('Credit (Advanced Standing)'!$C$26:$C$41, "*" &amp; I22 &amp; "*") +
  COUNTIF('Course Map'!$C$70, "*" &amp; I22 &amp; "*") &gt;= 1, 1, 0)</f>
        <v>0</v>
      </c>
      <c r="J23" s="288">
        <f>IF(
  COUNTIF('Course Map'!$D$20:$D$64, "*" &amp; J22 &amp; "*") +
  COUNTIF('Credit (Advanced Standing)'!$C$26:$C$41, "*" &amp; J22 &amp; "*") +
  COUNTIF('Course Map'!$C$70, "*" &amp; J22 &amp; "*") &gt;= 1, 1, 0)</f>
        <v>0</v>
      </c>
      <c r="K23" s="288">
        <f>IF(
  COUNTIF('Course Map'!$D$20:$D$64, "*" &amp; K22 &amp; "*") +
  COUNTIF('Credit (Advanced Standing)'!$C$26:$C$41, "*" &amp; K22 &amp; "*") +
  COUNTIF('Course Map'!$C$70, "*" &amp; K22 &amp; "*") &gt;= 1, 1, 0)</f>
        <v>0</v>
      </c>
      <c r="L23" s="288">
        <f>IF(
  COUNTIF('Course Map'!$D$20:$D$64, "*" &amp; L22 &amp; "*") +
  COUNTIF('Credit (Advanced Standing)'!$C$26:$C$41, "*" &amp; L22 &amp; "*") +
  COUNTIF('Course Map'!$C$70, "*" &amp; L22 &amp; "*") &gt;= 1, 1, 0)</f>
        <v>0</v>
      </c>
      <c r="M23" s="288">
        <f>IF(
  COUNTIF('Course Map'!$D$20:$D$64, "*" &amp; M22 &amp; "*") +
  COUNTIF('Credit (Advanced Standing)'!$C$26:$C$41, "*" &amp; M22 &amp; "*") +
  COUNTIF('Course Map'!$C$70, "*" &amp; M22 &amp; "*") &gt;= 1, 1, 0)</f>
        <v>0</v>
      </c>
      <c r="N23" s="288">
        <f>IF(
  COUNTIF('Course Map'!$D$20:$D$64, "*" &amp; N22 &amp; "*") +
  COUNTIF('Credit (Advanced Standing)'!$C$26:$C$41, "*" &amp; N22 &amp; "*") +
  COUNTIF('Course Map'!$C$70, "*" &amp; N22 &amp; "*") &gt;= 1, 1, 0)</f>
        <v>0</v>
      </c>
      <c r="O23" s="288">
        <f>IF(
  COUNTIF('Course Map'!$D$20:$D$64, "*" &amp; O22 &amp; "*") +
  COUNTIF('Credit (Advanced Standing)'!$C$26:$C$41, "*" &amp; O22 &amp; "*") +
  COUNTIF('Course Map'!$C$70, "*" &amp; O22 &amp; "*") &gt;= 1, 1, 0)</f>
        <v>0</v>
      </c>
      <c r="P23" s="288">
        <f>IF(
  COUNTIF('Course Map'!$D$20:$D$64, "*" &amp; P22 &amp; "*") +
  COUNTIF('Credit (Advanced Standing)'!$C$26:$C$41, "*" &amp; P22 &amp; "*") +
  COUNTIF('Course Map'!$C$70, "*" &amp; P22 &amp; "*") &gt;= 1, 1, 0)</f>
        <v>0</v>
      </c>
      <c r="Q23" s="288">
        <f>IF(
  COUNTIF('Course Map'!$D$20:$D$64, "*" &amp; Q22 &amp; "*") +
  COUNTIF('Credit (Advanced Standing)'!$C$26:$C$41, "*" &amp; Q22 &amp; "*") +
  COUNTIF('Course Map'!$C$70, "*" &amp; Q22 &amp; "*") &gt;= 1, 1, 0)</f>
        <v>0</v>
      </c>
      <c r="R23" s="288">
        <f>IF(
  COUNTIF('Course Map'!$D$20:$D$64, "*" &amp; R22 &amp; "*") +
  COUNTIF('Credit (Advanced Standing)'!$C$26:$C$41, "*" &amp; R22 &amp; "*") +
  COUNTIF('Course Map'!$C$70, "*" &amp; R22 &amp; "*") &gt;= 1, 1, 0)</f>
        <v>0</v>
      </c>
      <c r="S23" s="288">
        <f>IF(
  COUNTIF('Course Map'!$D$20:$D$64, "*" &amp; S22 &amp; "*") +
  COUNTIF('Credit (Advanced Standing)'!$C$26:$C$41, "*" &amp; S22 &amp; "*") +
  COUNTIF('Course Map'!$C$70, "*" &amp; S22 &amp; "*") &gt;= 1, 1, 0)</f>
        <v>0</v>
      </c>
      <c r="T23" s="288">
        <f>IF(
  COUNTIF('Course Map'!$D$20:$D$64, "*" &amp; T22 &amp; "*") +
  COUNTIF('Credit (Advanced Standing)'!$C$26:$C$41, "*" &amp; T22 &amp; "*") +
  COUNTIF('Course Map'!$C$70, "*" &amp; T22 &amp; "*") &gt;= 1, 1, 0)</f>
        <v>0</v>
      </c>
      <c r="U23" s="288">
        <f>IF(
  COUNTIF('Course Map'!$D$20:$D$64, "*" &amp; U22 &amp; "*") +
  COUNTIF('Credit (Advanced Standing)'!$C$26:$C$41, "*" &amp; U22 &amp; "*") +
  COUNTIF('Course Map'!$C$70, "*" &amp; U22 &amp; "*") &gt;= 1, 1, 0)</f>
        <v>0</v>
      </c>
      <c r="V23" s="288">
        <f>IF(
  COUNTIF('Course Map'!$D$20:$D$64, "*" &amp; V22 &amp; "*") +
  COUNTIF('Credit (Advanced Standing)'!$C$26:$C$41, "*" &amp; V22 &amp; "*") +
  COUNTIF('Course Map'!$C$70, "*" &amp; V22 &amp; "*") &gt;= 1, 1, 0)</f>
        <v>0</v>
      </c>
      <c r="W23" s="288">
        <f>IF(
  COUNTIF('Course Map'!$D$20:$D$64, "*" &amp; W22 &amp; "*") +
  COUNTIF('Credit (Advanced Standing)'!$C$26:$C$41, "*" &amp; W22 &amp; "*") +
  COUNTIF('Course Map'!$C$70, "*" &amp; W22 &amp; "*") &gt;= 1, 1, 0)</f>
        <v>0</v>
      </c>
    </row>
    <row r="25" spans="1:24" x14ac:dyDescent="0.25">
      <c r="A25" s="288" t="s">
        <v>609</v>
      </c>
      <c r="B25" s="288" t="s">
        <v>2</v>
      </c>
      <c r="C25" s="288" t="s">
        <v>594</v>
      </c>
      <c r="D25" s="288" t="s">
        <v>301</v>
      </c>
      <c r="E25" s="290" t="s">
        <v>300</v>
      </c>
      <c r="F25" s="288" t="s">
        <v>128</v>
      </c>
      <c r="G25" s="288" t="s">
        <v>254</v>
      </c>
      <c r="H25" s="288" t="s">
        <v>255</v>
      </c>
      <c r="I25" s="288" t="s">
        <v>131</v>
      </c>
      <c r="J25" s="288" t="s">
        <v>262</v>
      </c>
      <c r="K25" s="288" t="s">
        <v>263</v>
      </c>
      <c r="L25" s="288" t="s">
        <v>149</v>
      </c>
      <c r="M25" s="288" t="s">
        <v>264</v>
      </c>
      <c r="N25" s="288" t="s">
        <v>152</v>
      </c>
      <c r="O25" s="288" t="s">
        <v>139</v>
      </c>
      <c r="P25" s="288" t="s">
        <v>153</v>
      </c>
      <c r="Q25" s="288" t="s">
        <v>142</v>
      </c>
      <c r="R25" s="288" t="s">
        <v>155</v>
      </c>
      <c r="S25" s="288" t="s">
        <v>423</v>
      </c>
    </row>
    <row r="26" spans="1:24" x14ac:dyDescent="0.25">
      <c r="B26" s="288">
        <f>INDEX('[1]Course Map'!$D:$D, 7)</f>
        <v>0</v>
      </c>
      <c r="C26" s="288" t="str">
        <f>INDEX('Course Map'!$D:$D, 9)</f>
        <v>Select Year here</v>
      </c>
      <c r="D26" s="288" t="str">
        <f>IF(OR(
    AND($C26&gt;=2016, $C26&lt;=2023, SUM($F26:$R26)&gt;=8),
    AND($C26&gt;=2024, SUM($F26,$L26:$S26)&gt;=8)
), "Yes", "No")</f>
        <v>No</v>
      </c>
      <c r="E26" s="290" t="str">
        <f>IF(OR(
    AND($C26&gt;=2019, $C26&lt;=2022, OR(
      AND(SUM($F26:$M26, $P26:$R26)&gt;=4),
      AND(SUM($I26:$M26, $R26)&gt;=3, SUM($P26:$Q26)&gt;=1))),
    AND($C26&gt;=2019, $C26&lt;=2020, SUM($F26:$M26, $O26:$R26, -$P26)&gt;=4),
    AND($C26=2023, SUM($F26:$M26, $R26)&gt;=4),
    AND($C26=2024, SUM($F26, $S26)=2, SUM($L26:$O26, $R26)&gt;=2),
    AND($C26&gt;=2025, SUM($L26, $S26)=2, SUM($N26:$R26, -$P26)&gt;=2)
), "Yes", "No")</f>
        <v>No</v>
      </c>
      <c r="F26" s="288">
        <f>IF(
  COUNTIF('Course Map'!$D$20:$D$64, "*" &amp; F25 &amp; "*") +
  COUNTIF('Credit (Advanced Standing)'!$C$26:$C$41, "*" &amp; F25 &amp; "*") +
  COUNTIF('Course Map'!$C$70, "*" &amp; F25 &amp; "*") &gt;= 1, 1, 0)</f>
        <v>0</v>
      </c>
      <c r="G26" s="288">
        <f>IF(
  COUNTIF('Course Map'!$D$20:$D$64, "*" &amp; G25 &amp; "*") +
  COUNTIF('Credit (Advanced Standing)'!$C$26:$C$41, "*" &amp; G25 &amp; "*") +
  COUNTIF('Course Map'!$C$70, "*" &amp; G25 &amp; "*") &gt;= 1, 1, 0)</f>
        <v>0</v>
      </c>
      <c r="H26" s="288">
        <f>IF(
  COUNTIF('Course Map'!$D$20:$D$64, "*" &amp; H25 &amp; "*") +
  COUNTIF('Credit (Advanced Standing)'!$C$26:$C$41, "*" &amp; H25 &amp; "*") +
  COUNTIF('Course Map'!$C$70, "*" &amp; H25 &amp; "*") &gt;= 1, 1, 0)</f>
        <v>0</v>
      </c>
      <c r="I26" s="288">
        <f>IF(
  COUNTIF('Course Map'!$D$20:$D$64, "*" &amp; I25 &amp; "*") +
  COUNTIF('Credit (Advanced Standing)'!$C$26:$C$41, "*" &amp; I25 &amp; "*") +
  COUNTIF('Course Map'!$C$70, "*" &amp; I25 &amp; "*") &gt;= 1, 1, 0)</f>
        <v>0</v>
      </c>
      <c r="J26" s="288">
        <f>IF(
  COUNTIF('Course Map'!$D$20:$D$64, "*" &amp; J25 &amp; "*") +
  COUNTIF('Credit (Advanced Standing)'!$C$26:$C$41, "*" &amp; J25 &amp; "*") +
  COUNTIF('Course Map'!$C$70, "*" &amp; J25 &amp; "*") &gt;= 1, 1, 0)</f>
        <v>0</v>
      </c>
      <c r="K26" s="288">
        <f>IF(
  COUNTIF('Course Map'!$D$20:$D$64, "*" &amp; K25 &amp; "*") +
  COUNTIF('Credit (Advanced Standing)'!$C$26:$C$41, "*" &amp; K25 &amp; "*") +
  COUNTIF('Course Map'!$C$70, "*" &amp; K25 &amp; "*") &gt;= 1, 1, 0)</f>
        <v>0</v>
      </c>
      <c r="L26" s="288">
        <f>IF(
  COUNTIF('Course Map'!$D$20:$D$64, "*" &amp; L25 &amp; "*") +
  COUNTIF('Credit (Advanced Standing)'!$C$26:$C$41, "*" &amp; L25 &amp; "*") +
  COUNTIF('Course Map'!$C$70, "*" &amp; L25 &amp; "*") &gt;= 1, 1, 0)</f>
        <v>0</v>
      </c>
      <c r="M26" s="288">
        <f>IF(
  COUNTIF('Course Map'!$D$20:$D$64, "*" &amp; M25 &amp; "*") +
  COUNTIF('Credit (Advanced Standing)'!$C$26:$C$41, "*" &amp; M25 &amp; "*") +
  COUNTIF('Course Map'!$C$70, "*" &amp; M25 &amp; "*") &gt;= 1, 1, 0)</f>
        <v>0</v>
      </c>
      <c r="N26" s="288">
        <f>IF(
  COUNTIF('Course Map'!$D$20:$D$64, "*" &amp; N25 &amp; "*") +
  COUNTIF('Credit (Advanced Standing)'!$C$26:$C$41, "*" &amp; N25 &amp; "*") +
  COUNTIF('Course Map'!$C$70, "*" &amp; N25 &amp; "*") &gt;= 1, 1, 0)</f>
        <v>0</v>
      </c>
      <c r="O26" s="288">
        <f>IF(
  COUNTIF('Course Map'!$D$20:$D$64, "*" &amp; O25 &amp; "*") +
  COUNTIF('Credit (Advanced Standing)'!$C$26:$C$41, "*" &amp; O25 &amp; "*") +
  COUNTIF('Course Map'!$C$70, "*" &amp; O25 &amp; "*") &gt;= 1, 1, 0)</f>
        <v>0</v>
      </c>
      <c r="P26" s="288">
        <f>IF(
  COUNTIF('Course Map'!$D$20:$D$64, "*" &amp; P25 &amp; "*") +
  COUNTIF('Credit (Advanced Standing)'!$C$26:$C$41, "*" &amp; P25 &amp; "*") +
  COUNTIF('Course Map'!$C$70, "*" &amp; P25 &amp; "*") &gt;= 1, 1, 0)</f>
        <v>0</v>
      </c>
      <c r="Q26" s="288">
        <f>IF(
  COUNTIF('Course Map'!$D$20:$D$64, "*" &amp; Q25 &amp; "*") +
  COUNTIF('Credit (Advanced Standing)'!$C$26:$C$41, "*" &amp; Q25 &amp; "*") +
  COUNTIF('Course Map'!$C$70, "*" &amp; Q25 &amp; "*") &gt;= 1, 1, 0)</f>
        <v>0</v>
      </c>
      <c r="R26" s="288">
        <f>IF(
  COUNTIF('Course Map'!$D$20:$D$64, "*" &amp; R25 &amp; "*") +
  COUNTIF('Credit (Advanced Standing)'!$C$26:$C$41, "*" &amp; R25 &amp; "*") +
  COUNTIF('Course Map'!$C$70, "*" &amp; R25 &amp; "*") &gt;= 1, 1, 0)</f>
        <v>0</v>
      </c>
      <c r="S26" s="288">
        <f>IF(
  COUNTIF('Course Map'!$D$20:$D$64, "*" &amp; S25 &amp; "*") +
  COUNTIF('Credit (Advanced Standing)'!$C$26:$C$41, "*" &amp; S25 &amp; "*") +
  COUNTIF('Course Map'!$C$70, "*" &amp; S25 &amp; "*") &gt;= 1, 1, 0)</f>
        <v>0</v>
      </c>
    </row>
    <row r="28" spans="1:24" x14ac:dyDescent="0.25">
      <c r="A28" s="288" t="s">
        <v>610</v>
      </c>
      <c r="B28" s="288" t="s">
        <v>2</v>
      </c>
      <c r="C28" s="288" t="s">
        <v>594</v>
      </c>
      <c r="D28" s="288" t="s">
        <v>301</v>
      </c>
      <c r="E28" s="290" t="s">
        <v>300</v>
      </c>
      <c r="F28" s="288" t="s">
        <v>157</v>
      </c>
      <c r="G28" s="288" t="s">
        <v>68</v>
      </c>
      <c r="H28" s="288" t="s">
        <v>69</v>
      </c>
      <c r="I28" s="288" t="s">
        <v>93</v>
      </c>
      <c r="J28" s="288" t="s">
        <v>126</v>
      </c>
      <c r="K28" s="288" t="s">
        <v>200</v>
      </c>
      <c r="L28" s="290" t="s">
        <v>165</v>
      </c>
      <c r="M28" s="288" t="s">
        <v>438</v>
      </c>
      <c r="N28" s="288" t="s">
        <v>174</v>
      </c>
      <c r="O28" s="290" t="s">
        <v>455</v>
      </c>
      <c r="P28" s="288" t="s">
        <v>183</v>
      </c>
      <c r="Q28" s="288" t="s">
        <v>108</v>
      </c>
      <c r="R28" s="288" t="s">
        <v>172</v>
      </c>
      <c r="S28" s="288" t="s">
        <v>177</v>
      </c>
      <c r="T28" s="288" t="s">
        <v>436</v>
      </c>
    </row>
    <row r="29" spans="1:24" x14ac:dyDescent="0.25">
      <c r="B29" s="288">
        <f>INDEX('[1]Course Map'!$D:$D, 7)</f>
        <v>0</v>
      </c>
      <c r="C29" s="288" t="str">
        <f>INDEX('Course Map'!$D:$D, 9)</f>
        <v>Select Year here</v>
      </c>
      <c r="D29" s="288" t="str">
        <f>IF(OR(
    AND($C29&gt;=2016, C29&lt;=2022, SUM($H29:$Q29)&gt;=8),
    AND($C29=2023, SUM($F29:$G29, $I29, $L29, $P29)&gt;=5, SUM($M29:$O29)&gt;=1, SUM($H29, $J29:$K29, $R29:$S29)&gt;=2),
    AND($C29=2024, SUM($F29, $T29, $I29:$P29, -$J29)&gt;=7, SUM($H29, $J29)&gt;=1),
    AND($C29&gt;=2025, SUM($F29, $T29, $K29:$P29, $H29:$I29)&gt;=8)
), "Yes", "No")</f>
        <v>No</v>
      </c>
      <c r="E29" s="290" t="str">
        <f>IF(OR(
    AND($C29&gt;=2019, $C29&lt;=2023, SUM($L29, $P29)&gt;=2, SUM($H29:$K29)&gt;=1, SUM($M29:$O29)&gt;=1),
    AND($C29=2024, SUM($L29:$P29)&gt;=3, SUM($H29:$P29)&gt;=4),
    AND($C29&gt;=2025, SUM($L29:$P29)&gt;=3, SUM($H29:$I29, $K29)&gt;=1)
), "Yes", "No")</f>
        <v>No</v>
      </c>
      <c r="F29" s="288">
        <f>IF(
  COUNTIF('Course Map'!$D$20:$D$64, "*" &amp; F28 &amp; "*") +
  COUNTIF('Credit (Advanced Standing)'!$C$26:$C$41, "*" &amp; F28 &amp; "*") +
  COUNTIF('Course Map'!$C$70, "*" &amp; F28 &amp; "*") &gt;= 1, 1, 0)</f>
        <v>0</v>
      </c>
      <c r="G29" s="288">
        <f>IF(
  COUNTIF('Course Map'!$D$20:$D$64, "*" &amp; G28 &amp; "*") +
  COUNTIF('Credit (Advanced Standing)'!$C$26:$C$41, "*" &amp; G28 &amp; "*") +
  COUNTIF('Course Map'!$C$70, "*" &amp; G28 &amp; "*") &gt;= 1, 1, 0)</f>
        <v>0</v>
      </c>
      <c r="H29" s="288">
        <f>IF(
  COUNTIF('Course Map'!$D$20:$D$64, "*" &amp; H28 &amp; "*") +
  COUNTIF('Credit (Advanced Standing)'!$C$26:$C$41, "*" &amp; H28 &amp; "*") +
  COUNTIF('Course Map'!$C$70, "*" &amp; H28 &amp; "*") &gt;= 1, 1, 0)</f>
        <v>0</v>
      </c>
      <c r="I29" s="288">
        <f>IF(
  COUNTIF('Course Map'!$D$20:$D$64, "*" &amp; I28 &amp; "*") +
  COUNTIF('Credit (Advanced Standing)'!$C$26:$C$41, "*" &amp; I28 &amp; "*") +
  COUNTIF('Course Map'!$C$70, "*" &amp; I28 &amp; "*") &gt;= 1, 1, 0)</f>
        <v>0</v>
      </c>
      <c r="J29" s="288">
        <f>IF(
  COUNTIF('Course Map'!$D$20:$D$64, "*" &amp; J28 &amp; "*") +
  COUNTIF('Credit (Advanced Standing)'!$C$26:$C$41, "*" &amp; J28 &amp; "*") +
  COUNTIF('Course Map'!$C$70, "*" &amp; J28 &amp; "*") &gt;= 1, 1, 0)</f>
        <v>0</v>
      </c>
      <c r="K29" s="288">
        <f>IF(
  COUNTIF('Course Map'!$D$20:$D$64, "*" &amp; K28 &amp; "*") +
  COUNTIF('Credit (Advanced Standing)'!$C$26:$C$41, "*" &amp; K28 &amp; "*") +
  COUNTIF('Course Map'!$C$70, "*" &amp; K28 &amp; "*") &gt;= 1, 1, 0)</f>
        <v>0</v>
      </c>
      <c r="L29" s="290">
        <f>IF(
  COUNTIF('Course Map'!$D$20:$D$64, "*" &amp; L28 &amp; "*") +
  COUNTIF('Credit (Advanced Standing)'!$C$26:$C$41, "*" &amp; L28 &amp; "*") +
  COUNTIF('Course Map'!$C$70, "*" &amp; L28 &amp; "*") &gt;= 1, 1, 0)</f>
        <v>0</v>
      </c>
      <c r="M29" s="288">
        <f>IF(
  COUNTIF('Course Map'!$D$20:$D$64, "*" &amp; M28 &amp; "*") +
  COUNTIF('Credit (Advanced Standing)'!$C$26:$C$41, "*" &amp; M28 &amp; "*") +
  COUNTIF('Course Map'!$C$70, "*" &amp; M28 &amp; "*") &gt;= 1, 1, 0)</f>
        <v>0</v>
      </c>
      <c r="N29" s="288">
        <f>IF(
  COUNTIF('Course Map'!$D$20:$D$64, "*" &amp; N28 &amp; "*") +
  COUNTIF('Credit (Advanced Standing)'!$C$26:$C$41, "*" &amp; N28 &amp; "*") +
  COUNTIF('Course Map'!$C$70, "*" &amp; N28 &amp; "*") &gt;= 1, 1, 0)</f>
        <v>0</v>
      </c>
      <c r="O29" s="290">
        <f>IF(
  COUNTIF('Course Map'!$D$20:$D$64, "*" &amp; O28 &amp; "*") +
  COUNTIF('Credit (Advanced Standing)'!$C$26:$C$41, "*" &amp; O28 &amp; "*") +
  COUNTIF('Course Map'!$C$70, "*" &amp; O28 &amp; "*") &gt;= 1, 1, 0)</f>
        <v>0</v>
      </c>
      <c r="P29" s="288">
        <f>IF(
  COUNTIF('Course Map'!$D$20:$D$64, "*" &amp; P28 &amp; "*") +
  COUNTIF('Credit (Advanced Standing)'!$C$26:$C$41, "*" &amp; P28 &amp; "*") +
  COUNTIF('Course Map'!$C$70, "*" &amp; P28 &amp; "*") &gt;= 1, 1, 0)</f>
        <v>0</v>
      </c>
      <c r="Q29" s="288">
        <f>IF(
  COUNTIF('Course Map'!$D$20:$D$64, "*" &amp; Q28 &amp; "*") +
  COUNTIF('Credit (Advanced Standing)'!$C$26:$C$41, "*" &amp; Q28 &amp; "*") +
  COUNTIF('Course Map'!$C$70, "*" &amp; Q28 &amp; "*") &gt;= 1, 1, 0)</f>
        <v>0</v>
      </c>
      <c r="R29" s="288">
        <f>IF(
  COUNTIF('Course Map'!$D$20:$D$64, "*" &amp; R28 &amp; "*") +
  COUNTIF('Credit (Advanced Standing)'!$C$26:$C$41, "*" &amp; R28 &amp; "*") +
  COUNTIF('Course Map'!$C$70, "*" &amp; R28 &amp; "*") &gt;= 1, 1, 0)</f>
        <v>0</v>
      </c>
      <c r="S29" s="288">
        <f>IF(
  COUNTIF('Course Map'!$D$20:$D$64, "*" &amp; S28 &amp; "*") +
  COUNTIF('Credit (Advanced Standing)'!$C$26:$C$41, "*" &amp; S28 &amp; "*") +
  COUNTIF('Course Map'!$C$70, "*" &amp; S28 &amp; "*") &gt;= 1, 1, 0)</f>
        <v>0</v>
      </c>
      <c r="T29" s="288">
        <f>IF(
  COUNTIF('Course Map'!$D$20:$D$64, "*" &amp; T28 &amp; "*") +
  COUNTIF('Credit (Advanced Standing)'!$C$26:$C$41, "*" &amp; T28 &amp; "*") +
  COUNTIF('Course Map'!$C$70, "*" &amp; T28 &amp; "*") &gt;= 1, 1, 0)</f>
        <v>0</v>
      </c>
    </row>
    <row r="31" spans="1:24" x14ac:dyDescent="0.25">
      <c r="A31" s="288" t="s">
        <v>611</v>
      </c>
      <c r="B31" s="288" t="s">
        <v>2</v>
      </c>
      <c r="C31" s="288" t="s">
        <v>594</v>
      </c>
      <c r="D31" s="288" t="s">
        <v>301</v>
      </c>
      <c r="E31" s="290" t="s">
        <v>300</v>
      </c>
      <c r="F31" s="288" t="s">
        <v>157</v>
      </c>
      <c r="G31" s="288" t="s">
        <v>164</v>
      </c>
      <c r="H31" s="288" t="s">
        <v>181</v>
      </c>
      <c r="I31" s="290" t="s">
        <v>291</v>
      </c>
      <c r="J31" s="288" t="s">
        <v>612</v>
      </c>
      <c r="K31" s="288" t="s">
        <v>174</v>
      </c>
      <c r="L31" s="290" t="s">
        <v>455</v>
      </c>
      <c r="M31" s="288" t="s">
        <v>453</v>
      </c>
      <c r="N31" s="288" t="s">
        <v>177</v>
      </c>
      <c r="O31" s="288" t="s">
        <v>179</v>
      </c>
      <c r="P31" s="288" t="s">
        <v>183</v>
      </c>
      <c r="Q31" s="288" t="s">
        <v>436</v>
      </c>
      <c r="R31" s="288" t="s">
        <v>165</v>
      </c>
      <c r="S31" s="288" t="s">
        <v>167</v>
      </c>
      <c r="T31" s="288" t="s">
        <v>169</v>
      </c>
      <c r="U31" s="288" t="s">
        <v>172</v>
      </c>
      <c r="V31" s="288" t="s">
        <v>162</v>
      </c>
      <c r="W31" s="288" t="s">
        <v>159</v>
      </c>
      <c r="X31" s="288" t="s">
        <v>613</v>
      </c>
    </row>
    <row r="32" spans="1:24" x14ac:dyDescent="0.25">
      <c r="B32" s="288">
        <f>INDEX('[1]Course Map'!$D:$D, 7)</f>
        <v>0</v>
      </c>
      <c r="C32" s="288" t="str">
        <f>INDEX('Course Map'!$D:$D, 9)</f>
        <v>Select Year here</v>
      </c>
      <c r="D32" s="288"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90" t="str">
        <f>IF(OR(
    AND($C32&gt;=2019, $C32&lt;=2022, SUM($F32:$I32)=3, SUM($M32+$N32+$S32+$P32)&gt;=1),
    AND($C32&gt;=2019, $C32&lt;=2023, SUM($F32+$H32+$S32)=3, SUM($G32+$I32+$N32)&gt;=1),
    AND($C32&gt;=2024, SUM($F32+$H32+$S32)=3, SUM($I32+$N32)&gt;=1)
), "Yes", "No")</f>
        <v>No</v>
      </c>
      <c r="F32" s="288">
        <f>IF(
  COUNTIF('Course Map'!$D$20:$D$64, "*" &amp; F31 &amp; "*") +
  COUNTIF('Credit (Advanced Standing)'!$C$26:$C$41, "*" &amp; F31 &amp; "*") +
  COUNTIF('Course Map'!$C$70, "*" &amp; F31 &amp; "*") &gt;= 1, 1, 0)</f>
        <v>0</v>
      </c>
      <c r="G32" s="288">
        <f>IF(
  COUNTIF('Course Map'!$D$20:$D$64, "*" &amp; G31 &amp; "*") +
  COUNTIF('Credit (Advanced Standing)'!$C$26:$C$41, "*" &amp; G31 &amp; "*") +
  COUNTIF('Course Map'!$C$70, "*" &amp; G31 &amp; "*") &gt;= 1, 1, 0)</f>
        <v>0</v>
      </c>
      <c r="H32" s="288">
        <f>IF(
  COUNTIF('Course Map'!$D$20:$D$64, "*" &amp; H31 &amp; "*") +
  COUNTIF('Credit (Advanced Standing)'!$C$26:$C$41, "*" &amp; H31 &amp; "*") +
  COUNTIF('Course Map'!$C$70, "*" &amp; H31 &amp; "*") &gt;= 1, 1, 0)</f>
        <v>0</v>
      </c>
      <c r="I32" s="290">
        <f>IF(
  COUNTIF('Course Map'!$D$20:$D$64, "*" &amp; I31 &amp; "*") +
  COUNTIF('Credit (Advanced Standing)'!$C$26:$C$41, "*" &amp; I31 &amp; "*") +
  COUNTIF('Course Map'!$C$70, "*" &amp; I31 &amp; "*") &gt;= 1, 1, 0)</f>
        <v>0</v>
      </c>
      <c r="J32" s="288">
        <f>IF(
  COUNTIF('Course Map'!$D$20:$D$64, "*" &amp; J31 &amp; "*") +
  COUNTIF('Credit (Advanced Standing)'!$C$26:$C$41, "*" &amp; J31 &amp; "*") +
  COUNTIF('Course Map'!$C$70, "*" &amp; J31 &amp; "*") &gt;= 1, 1, 0)</f>
        <v>0</v>
      </c>
      <c r="K32" s="288">
        <f>IF(
  COUNTIF('Course Map'!$D$20:$D$64, "*" &amp; K31 &amp; "*") +
  COUNTIF('Credit (Advanced Standing)'!$C$26:$C$41, "*" &amp; K31 &amp; "*") +
  COUNTIF('Course Map'!$C$70, "*" &amp; K31 &amp; "*") &gt;= 1, 1, 0)</f>
        <v>0</v>
      </c>
      <c r="L32" s="290">
        <f>IF(
  COUNTIF('Course Map'!$D$20:$D$64, "*" &amp; L31 &amp; "*") +
  COUNTIF('Credit (Advanced Standing)'!$C$26:$C$41, "*" &amp; L31 &amp; "*") +
  COUNTIF('Course Map'!$C$70, "*" &amp; L31 &amp; "*") &gt;= 1, 1, 0)</f>
        <v>0</v>
      </c>
      <c r="M32" s="288">
        <f>IF(
  COUNTIF('Course Map'!$D$20:$D$64, "*" &amp; M31 &amp; "*") +
  COUNTIF('Credit (Advanced Standing)'!$C$26:$C$41, "*" &amp; M31 &amp; "*") +
  COUNTIF('Course Map'!$C$70, "*" &amp; M31 &amp; "*") &gt;= 1, 1, 0)</f>
        <v>0</v>
      </c>
      <c r="N32" s="288">
        <f>IF(
  COUNTIF('Course Map'!$D$20:$D$64, "*" &amp; N31 &amp; "*") +
  COUNTIF('Credit (Advanced Standing)'!$C$26:$C$41, "*" &amp; N31 &amp; "*") +
  COUNTIF('Course Map'!$C$70, "*" &amp; N31 &amp; "*") &gt;= 1, 1, 0)</f>
        <v>0</v>
      </c>
      <c r="O32" s="288">
        <f>IF(
  COUNTIF('Course Map'!$D$20:$D$64, "*" &amp; O31 &amp; "*") +
  COUNTIF('Credit (Advanced Standing)'!$C$26:$C$41, "*" &amp; O31 &amp; "*") +
  COUNTIF('Course Map'!$C$70, "*" &amp; O31 &amp; "*") &gt;= 1, 1, 0)</f>
        <v>0</v>
      </c>
      <c r="P32" s="288">
        <f>IF(
  COUNTIF('Course Map'!$D$20:$D$64, "*" &amp; P31 &amp; "*") +
  COUNTIF('Credit (Advanced Standing)'!$C$26:$C$41, "*" &amp; P31 &amp; "*") +
  COUNTIF('Course Map'!$C$70, "*" &amp; P31 &amp; "*") &gt;= 1, 1, 0)</f>
        <v>0</v>
      </c>
      <c r="Q32" s="288">
        <f>IF(
  COUNTIF('Course Map'!$D$20:$D$64, "*" &amp; Q31 &amp; "*") +
  COUNTIF('Credit (Advanced Standing)'!$C$26:$C$41, "*" &amp; Q31 &amp; "*") +
  COUNTIF('Course Map'!$C$70, "*" &amp; Q31 &amp; "*") &gt;= 1, 1, 0)</f>
        <v>0</v>
      </c>
      <c r="R32" s="288">
        <f>IF(
  COUNTIF('Course Map'!$D$20:$D$64, "*" &amp; R31 &amp; "*") +
  COUNTIF('Credit (Advanced Standing)'!$C$26:$C$41, "*" &amp; R31 &amp; "*") +
  COUNTIF('Course Map'!$C$70, "*" &amp; R31 &amp; "*") &gt;= 1, 1, 0)</f>
        <v>0</v>
      </c>
      <c r="S32" s="288">
        <f>IF(
  COUNTIF('Course Map'!$D$20:$D$64, "*" &amp; S31 &amp; "*") +
  COUNTIF('Credit (Advanced Standing)'!$C$26:$C$41, "*" &amp; S31 &amp; "*") +
  COUNTIF('Course Map'!$C$70, "*" &amp; S31 &amp; "*") &gt;= 1, 1, 0)</f>
        <v>0</v>
      </c>
      <c r="T32" s="288">
        <f>IF(
  COUNTIF('Course Map'!$D$20:$D$64, "*" &amp; T31 &amp; "*") +
  COUNTIF('Credit (Advanced Standing)'!$C$26:$C$41, "*" &amp; T31 &amp; "*") +
  COUNTIF('Course Map'!$C$70, "*" &amp; T31 &amp; "*") &gt;= 1, 1, 0)</f>
        <v>0</v>
      </c>
      <c r="U32" s="288">
        <f>IF(
  COUNTIF('Course Map'!$D$20:$D$64, "*" &amp; U31 &amp; "*") +
  COUNTIF('Credit (Advanced Standing)'!$C$26:$C$41, "*" &amp; U31 &amp; "*") +
  COUNTIF('Course Map'!$C$70, "*" &amp; U31 &amp; "*") &gt;= 1, 1, 0)</f>
        <v>0</v>
      </c>
      <c r="V32" s="288">
        <f>IF(
  COUNTIF('Course Map'!$D$20:$D$64, "*" &amp; V31 &amp; "*") +
  COUNTIF('Credit (Advanced Standing)'!$C$26:$C$41, "*" &amp; V31 &amp; "*") +
  COUNTIF('Course Map'!$C$70, "*" &amp; V31 &amp; "*") &gt;= 1, 1, 0)</f>
        <v>0</v>
      </c>
      <c r="W32" s="288">
        <f>IF(
  COUNTIF('Course Map'!$D$20:$D$64, "*" &amp; W31 &amp; "*") +
  COUNTIF('Credit (Advanced Standing)'!$C$26:$C$41, "*" &amp; W31 &amp; "*") +
  COUNTIF('Course Map'!$C$70, "*" &amp; W31 &amp; "*") &gt;= 1, 1, 0)</f>
        <v>0</v>
      </c>
      <c r="X32" s="288">
        <f>IF(
  COUNTIF('Course Map'!$D$20:$D$64, "*" &amp; X31 &amp; "*") +
  COUNTIF('Credit (Advanced Standing)'!$C$26:$C$41, "*" &amp; X31 &amp; "*") +
  COUNTIF('Course Map'!$C$70, "*" &amp; X31 &amp; "*") &gt;= 1, 1, 0)</f>
        <v>0</v>
      </c>
    </row>
    <row r="34" spans="1:42" x14ac:dyDescent="0.25">
      <c r="A34" s="288" t="s">
        <v>614</v>
      </c>
      <c r="B34" s="288" t="s">
        <v>2</v>
      </c>
      <c r="C34" s="288" t="s">
        <v>594</v>
      </c>
      <c r="D34" s="288" t="s">
        <v>301</v>
      </c>
      <c r="E34" s="290" t="s">
        <v>300</v>
      </c>
      <c r="F34" s="288" t="s">
        <v>185</v>
      </c>
      <c r="G34" s="288" t="s">
        <v>186</v>
      </c>
      <c r="H34" s="288" t="s">
        <v>188</v>
      </c>
      <c r="I34" s="288" t="s">
        <v>190</v>
      </c>
      <c r="J34" s="288" t="s">
        <v>193</v>
      </c>
      <c r="K34" s="288" t="s">
        <v>197</v>
      </c>
      <c r="L34" s="290" t="s">
        <v>203</v>
      </c>
      <c r="M34" s="288" t="s">
        <v>615</v>
      </c>
      <c r="N34" s="290" t="s">
        <v>616</v>
      </c>
      <c r="O34" s="288" t="s">
        <v>458</v>
      </c>
      <c r="P34" s="290" t="s">
        <v>195</v>
      </c>
      <c r="Q34" s="295" t="s">
        <v>200</v>
      </c>
      <c r="R34" s="288" t="s">
        <v>307</v>
      </c>
      <c r="S34" s="290" t="s">
        <v>462</v>
      </c>
    </row>
    <row r="35" spans="1:42" x14ac:dyDescent="0.25">
      <c r="B35" s="288">
        <f>INDEX('[1]Course Map'!$D:$D, 7)</f>
        <v>0</v>
      </c>
      <c r="C35" s="288" t="str">
        <f>INDEX('Course Map'!$D:$D, 9)</f>
        <v>Select Year here</v>
      </c>
      <c r="D35" s="288"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90" t="str">
        <f>IF(OR(
    AND($C35&gt;=2019, $C35&lt;=2022, SUM($F35:$H35, $L35)=4),
    AND($C35=2023, SUM($F35+$G35+$I35+$L35)=4),
    AND($C35&gt;=2024, SUM($F35:$G35, $I35+$K35)=4)
), "Yes", "No")</f>
        <v>No</v>
      </c>
      <c r="F35" s="288">
        <f>IF(
  COUNTIF('Course Map'!$D$20:$D$64, "*" &amp; F34 &amp; "*") +
  COUNTIF('Credit (Advanced Standing)'!$C$26:$C$41, "*" &amp; F34 &amp; "*") +
  COUNTIF('Course Map'!$C$70, "*" &amp; F34 &amp; "*") &gt;= 1, 1, 0)</f>
        <v>0</v>
      </c>
      <c r="G35" s="288">
        <f>IF(
  COUNTIF('Course Map'!$D$20:$D$64, "*" &amp; G34 &amp; "*") +
  COUNTIF('Credit (Advanced Standing)'!$C$26:$C$41, "*" &amp; G34 &amp; "*") +
  COUNTIF('Course Map'!$C$70, "*" &amp; G34 &amp; "*") &gt;= 1, 1, 0)</f>
        <v>0</v>
      </c>
      <c r="H35" s="288">
        <f>IF(
  COUNTIF('Course Map'!$D$20:$D$64, "*" &amp; H34 &amp; "*") +
  COUNTIF('Credit (Advanced Standing)'!$C$26:$C$41, "*" &amp; H34 &amp; "*") +
  COUNTIF('Course Map'!$C$70, "*" &amp; H34 &amp; "*") &gt;= 1, 1, 0)</f>
        <v>0</v>
      </c>
      <c r="I35" s="288">
        <f>IF(
  COUNTIF('Course Map'!$D$20:$D$64, "*" &amp; I34 &amp; "*") +
  COUNTIF('Credit (Advanced Standing)'!$C$26:$C$41, "*" &amp; I34 &amp; "*") +
  COUNTIF('Course Map'!$C$70, "*" &amp; I34 &amp; "*") &gt;= 1, 1, 0)</f>
        <v>0</v>
      </c>
      <c r="J35" s="288">
        <f>IF(
  COUNTIF('Course Map'!$D$20:$D$64, "*" &amp; J34 &amp; "*") +
  COUNTIF('Credit (Advanced Standing)'!$C$26:$C$41, "*" &amp; J34 &amp; "*") +
  COUNTIF('Course Map'!$C$70, "*" &amp; J34 &amp; "*") &gt;= 1, 1, 0)</f>
        <v>0</v>
      </c>
      <c r="K35" s="288">
        <f>IF(
  COUNTIF('Course Map'!$D$20:$D$64, "*" &amp; K34 &amp; "*") +
  COUNTIF('Credit (Advanced Standing)'!$C$26:$C$41, "*" &amp; K34 &amp; "*") +
  COUNTIF('Course Map'!$C$70, "*" &amp; K34 &amp; "*") &gt;= 1, 1, 0)</f>
        <v>0</v>
      </c>
      <c r="L35" s="290">
        <f>IF(
  COUNTIF('Course Map'!$D$20:$D$64, "*" &amp; L34 &amp; "*") +
  COUNTIF('Credit (Advanced Standing)'!$C$26:$C$41, "*" &amp; L34 &amp; "*") +
  COUNTIF('Course Map'!$C$70, "*" &amp; L34 &amp; "*") &gt;= 1, 1, 0)</f>
        <v>0</v>
      </c>
      <c r="M35" s="288">
        <f>IF(
  COUNTIF('Course Map'!$D$20:$D$64, "*" &amp; M34 &amp; "*") +
  COUNTIF('Credit (Advanced Standing)'!$C$26:$C$41, "*" &amp; M34 &amp; "*") +
  COUNTIF('Course Map'!$C$70, "*" &amp; M34 &amp; "*") &gt;= 1, 1, 0)</f>
        <v>0</v>
      </c>
      <c r="N35" s="290">
        <f>IF(
  COUNTIF('Course Map'!$D$20:$D$64, "*" &amp; N34 &amp; "*") +
  COUNTIF('Credit (Advanced Standing)'!$C$26:$C$41, "*" &amp; N34 &amp; "*") +
  COUNTIF('Course Map'!$C$70, "*" &amp; N34 &amp; "*") &gt;= 1, 1, 0)</f>
        <v>0</v>
      </c>
      <c r="O35" s="288">
        <f>IF(
  COUNTIF('Course Map'!$D$20:$D$64, "*" &amp; O34 &amp; "*") +
  COUNTIF('Credit (Advanced Standing)'!$C$26:$C$41, "*" &amp; O34 &amp; "*") +
  COUNTIF('Course Map'!$C$70, "*" &amp; O34 &amp; "*") &gt;= 1, 1, 0)</f>
        <v>0</v>
      </c>
      <c r="P35" s="290">
        <f>IF(
  COUNTIF('Course Map'!$D$20:$D$64, "*" &amp; P34 &amp; "*") +
  COUNTIF('Credit (Advanced Standing)'!$C$26:$C$41, "*" &amp; P34 &amp; "*") +
  COUNTIF('Course Map'!$C$70, "*" &amp; P34 &amp; "*") &gt;= 1, 1, 0)</f>
        <v>0</v>
      </c>
      <c r="Q35" s="295">
        <f>IF(
  COUNTIF('Course Map'!$D$20:$D$64, "*" &amp; Q34 &amp; "*") +
  COUNTIF('Credit (Advanced Standing)'!$C$26:$C$41, "*" &amp; Q34 &amp; "*") +
  COUNTIF('Course Map'!$C$70, "*" &amp; Q34 &amp; "*") &gt;= 1, 1, 0)</f>
        <v>0</v>
      </c>
      <c r="R35" s="288">
        <f>IF(
  COUNTIF('Course Map'!$D$20:$D$64, "*" &amp; R34 &amp; "*") +
  COUNTIF('Credit (Advanced Standing)'!$C$26:$C$41, "*" &amp; R34 &amp; "*") +
  COUNTIF('Course Map'!$C$70, "*" &amp; R34 &amp; "*") &gt;= 1, 1, 0)</f>
        <v>0</v>
      </c>
      <c r="S35" s="290">
        <f>IF(
  COUNTIF('Course Map'!$D$20:$D$64, "*" &amp; S34 &amp; "*") +
  COUNTIF('Credit (Advanced Standing)'!$C$26:$C$41, "*" &amp; S34 &amp; "*") +
  COUNTIF('Course Map'!$C$70, "*" &amp; S34 &amp; "*") &gt;= 1, 1, 0)</f>
        <v>0</v>
      </c>
    </row>
    <row r="37" spans="1:42" x14ac:dyDescent="0.25">
      <c r="A37" s="288" t="s">
        <v>617</v>
      </c>
      <c r="B37" s="288" t="s">
        <v>2</v>
      </c>
      <c r="C37" s="288" t="s">
        <v>594</v>
      </c>
      <c r="D37" s="288" t="s">
        <v>301</v>
      </c>
      <c r="E37" s="290" t="s">
        <v>300</v>
      </c>
      <c r="F37" s="288" t="s">
        <v>65</v>
      </c>
      <c r="G37" s="288" t="s">
        <v>278</v>
      </c>
      <c r="H37" s="288" t="s">
        <v>71</v>
      </c>
      <c r="I37" s="288" t="s">
        <v>76</v>
      </c>
      <c r="J37" s="288" t="s">
        <v>400</v>
      </c>
      <c r="K37" s="288" t="s">
        <v>282</v>
      </c>
      <c r="L37" s="288" t="s">
        <v>131</v>
      </c>
      <c r="M37" s="288" t="s">
        <v>144</v>
      </c>
    </row>
    <row r="38" spans="1:42" x14ac:dyDescent="0.25">
      <c r="B38" s="288">
        <f>INDEX('[1]Course Map'!$D:$D, 7)</f>
        <v>0</v>
      </c>
      <c r="C38" s="288" t="str">
        <f>INDEX('Course Map'!$D:$D, 9)</f>
        <v>Select Year here</v>
      </c>
      <c r="D38" s="296" t="str">
        <f>IF(AND($C2&gt;=2023, SUM($F38:$M38)=8), "Yes", "No")</f>
        <v>No</v>
      </c>
      <c r="E38" s="297" t="str">
        <f>IF(AND($C2&gt;=2019, SUM($F38+$G38+$I38+$M38)=4), "Yes", "No")</f>
        <v>No</v>
      </c>
      <c r="F38" s="288">
        <f>IF(
  COUNTIF('Course Map'!$D$20:$D$64, "*" &amp; F37 &amp; "*") +
  COUNTIF('Credit (Advanced Standing)'!$C$26:$C$41, "*" &amp; F37 &amp; "*") +
  COUNTIF('Course Map'!$C$70, "*" &amp; F37 &amp; "*") &gt;= 1, 1, 0)</f>
        <v>0</v>
      </c>
      <c r="G38" s="288">
        <f>IF(
  COUNTIF('Course Map'!$D$20:$D$64, "*" &amp; G37 &amp; "*") +
  COUNTIF('Credit (Advanced Standing)'!$C$26:$C$41, "*" &amp; G37 &amp; "*") +
  COUNTIF('Course Map'!$C$70, "*" &amp; G37 &amp; "*") &gt;= 1, 1, 0)</f>
        <v>0</v>
      </c>
      <c r="H38" s="288">
        <f>IF(
  COUNTIF('Course Map'!$D$20:$D$64, "*" &amp; H37 &amp; "*") +
  COUNTIF('Credit (Advanced Standing)'!$C$26:$C$41, "*" &amp; H37 &amp; "*") +
  COUNTIF('Course Map'!$C$70, "*" &amp; H37 &amp; "*") &gt;= 1, 1, 0)</f>
        <v>0</v>
      </c>
      <c r="I38" s="288">
        <f>IF(
  COUNTIF('Course Map'!$D$20:$D$64, "*" &amp; I37 &amp; "*") +
  COUNTIF('Credit (Advanced Standing)'!$C$26:$C$41, "*" &amp; I37 &amp; "*") +
  COUNTIF('Course Map'!$C$70, "*" &amp; I37 &amp; "*") &gt;= 1, 1, 0)</f>
        <v>0</v>
      </c>
      <c r="J38" s="288">
        <f>IF(
  COUNTIF('Course Map'!$D$20:$D$64, "*" &amp; J37 &amp; "*") +
  COUNTIF('Credit (Advanced Standing)'!$C$26:$C$41, "*" &amp; J37 &amp; "*") +
  COUNTIF('Course Map'!$C$70, "*" &amp; J37 &amp; "*") &gt;= 1, 1, 0)</f>
        <v>0</v>
      </c>
      <c r="K38" s="288">
        <f>IF(
  COUNTIF('Course Map'!$D$20:$D$64, "*" &amp; K37 &amp; "*") +
  COUNTIF('Credit (Advanced Standing)'!$C$26:$C$41, "*" &amp; K37 &amp; "*") +
  COUNTIF('Course Map'!$C$70, "*" &amp; K37 &amp; "*") &gt;= 1, 1, 0)</f>
        <v>0</v>
      </c>
      <c r="L38" s="288">
        <f>IF(
  COUNTIF('Course Map'!$D$20:$D$64, "*" &amp; L37 &amp; "*") +
  COUNTIF('Credit (Advanced Standing)'!$C$26:$C$41, "*" &amp; L37 &amp; "*") +
  COUNTIF('Course Map'!$C$70, "*" &amp; L37 &amp; "*") &gt;= 1, 1, 0)</f>
        <v>0</v>
      </c>
      <c r="M38" s="288">
        <f>IF(
  COUNTIF('Course Map'!$D$20:$D$64, "*" &amp; M37 &amp; "*") +
  COUNTIF('Credit (Advanced Standing)'!$C$26:$C$41, "*" &amp; M37 &amp; "*") +
  COUNTIF('Course Map'!$C$70, "*" &amp; M37 &amp; "*") &gt;= 1, 1, 0)</f>
        <v>0</v>
      </c>
    </row>
    <row r="40" spans="1:42" x14ac:dyDescent="0.25">
      <c r="A40" s="288" t="s">
        <v>618</v>
      </c>
      <c r="B40" s="288" t="s">
        <v>2</v>
      </c>
      <c r="C40" s="288" t="s">
        <v>594</v>
      </c>
      <c r="D40" s="288" t="s">
        <v>301</v>
      </c>
      <c r="E40" s="290" t="s">
        <v>300</v>
      </c>
      <c r="F40" s="288" t="s">
        <v>185</v>
      </c>
      <c r="G40" s="290" t="s">
        <v>188</v>
      </c>
      <c r="H40" s="288" t="s">
        <v>193</v>
      </c>
      <c r="I40" s="290" t="s">
        <v>468</v>
      </c>
      <c r="J40" s="288" t="s">
        <v>464</v>
      </c>
      <c r="K40" s="290" t="s">
        <v>307</v>
      </c>
      <c r="L40" s="288" t="s">
        <v>458</v>
      </c>
      <c r="M40" s="290" t="s">
        <v>195</v>
      </c>
      <c r="N40" s="288" t="s">
        <v>460</v>
      </c>
      <c r="O40" s="288" t="s">
        <v>462</v>
      </c>
      <c r="P40" s="288" t="s">
        <v>466</v>
      </c>
    </row>
    <row r="41" spans="1:42" x14ac:dyDescent="0.25">
      <c r="B41" s="288">
        <f>INDEX('[1]Course Map'!$D:$D, 7)</f>
        <v>0</v>
      </c>
      <c r="C41" s="288" t="str">
        <f>INDEX('Course Map'!$D:$D, 9)</f>
        <v>Select Year here</v>
      </c>
      <c r="D41" s="288" t="str">
        <f>IF(OR(
    AND($C41&gt;=2023, $C41&lt;=2024, SUM($F41:$P41)=8),
    AND($C41&gt;=2025, SUM($F41:$P41, -$H41)=8)
), "Yes", "No")</f>
        <v>No</v>
      </c>
      <c r="E41" s="290" t="str">
        <f>IF(OR(
    AND($C41&gt;=2019, $C41&lt;=2023, SUM($F41:$G41, $J41:$M41)=4),
    AND($C41&gt;=2019, SUM($F41:$G41, $L41:$M41, $O41)=4)
), "Yes", "No")</f>
        <v>No</v>
      </c>
      <c r="F41" s="288">
        <f>IF(
  COUNTIF('Course Map'!$D$20:$D$64, "*" &amp; F40 &amp; "*") +
  COUNTIF('Credit (Advanced Standing)'!$C$26:$C$41, "*" &amp; F40 &amp; "*") +
  COUNTIF('Course Map'!$C$70, "*" &amp; F40 &amp; "*") &gt;= 1, 1, 0)</f>
        <v>0</v>
      </c>
      <c r="G41" s="288">
        <f>IF(
  COUNTIF('Course Map'!$D$20:$D$64, "*" &amp; G40 &amp; "*") +
  COUNTIF('Credit (Advanced Standing)'!$C$26:$C$41, "*" &amp; G40 &amp; "*") +
  COUNTIF('Course Map'!$C$70, "*" &amp; G40 &amp; "*") &gt;= 1, 1, 0)</f>
        <v>0</v>
      </c>
      <c r="H41" s="288">
        <f>IF(
  COUNTIF('Course Map'!$D$20:$D$64, "*" &amp; H40 &amp; "*") +
  COUNTIF('Credit (Advanced Standing)'!$C$26:$C$41, "*" &amp; H40 &amp; "*") +
  COUNTIF('Course Map'!$C$70, "*" &amp; H40 &amp; "*") &gt;= 1, 1, 0)</f>
        <v>0</v>
      </c>
      <c r="I41" s="290">
        <f>IF(
  COUNTIF('Course Map'!$D$20:$D$64, "*" &amp; I40 &amp; "*") +
  COUNTIF('Credit (Advanced Standing)'!$C$26:$C$41, "*" &amp; I40 &amp; "*") +
  COUNTIF('Course Map'!$C$70, "*" &amp; I40 &amp; "*") &gt;= 1, 1, 0)</f>
        <v>0</v>
      </c>
      <c r="J41" s="288">
        <f>IF(
  COUNTIF('Course Map'!$D$20:$D$64, "*" &amp; J40 &amp; "*") +
  COUNTIF('Credit (Advanced Standing)'!$C$26:$C$41, "*" &amp; J40 &amp; "*") +
  COUNTIF('Course Map'!$C$70, "*" &amp; J40 &amp; "*") &gt;= 1, 1, 0)</f>
        <v>0</v>
      </c>
      <c r="K41" s="290">
        <f>IF(
  COUNTIF('Course Map'!$D$20:$D$64, "*" &amp; K40 &amp; "*") +
  COUNTIF('Credit (Advanced Standing)'!$C$26:$C$41, "*" &amp; K40 &amp; "*") +
  COUNTIF('Course Map'!$C$70, "*" &amp; K40 &amp; "*") &gt;= 1, 1, 0)</f>
        <v>0</v>
      </c>
      <c r="L41" s="288">
        <f>IF(
  COUNTIF('Course Map'!$D$20:$D$64, "*" &amp; L40 &amp; "*") +
  COUNTIF('Credit (Advanced Standing)'!$C$26:$C$41, "*" &amp; L40 &amp; "*") +
  COUNTIF('Course Map'!$C$70, "*" &amp; L40 &amp; "*") &gt;= 1, 1, 0)</f>
        <v>0</v>
      </c>
      <c r="M41" s="290">
        <f>IF(
  COUNTIF('Course Map'!$D$20:$D$64, "*" &amp; M40 &amp; "*") +
  COUNTIF('Credit (Advanced Standing)'!$C$26:$C$41, "*" &amp; M40 &amp; "*") +
  COUNTIF('Course Map'!$C$70, "*" &amp; M40 &amp; "*") &gt;= 1, 1, 0)</f>
        <v>0</v>
      </c>
      <c r="N41" s="288">
        <f>IF(
  COUNTIF('Course Map'!$D$20:$D$64, "*" &amp; N40 &amp; "*") +
  COUNTIF('Credit (Advanced Standing)'!$C$26:$C$41, "*" &amp; N40 &amp; "*") +
  COUNTIF('Course Map'!$C$70, "*" &amp; N40 &amp; "*") &gt;= 1, 1, 0)</f>
        <v>0</v>
      </c>
      <c r="O41" s="288">
        <f>IF(
  COUNTIF('Course Map'!$D$20:$D$64, "*" &amp; O40 &amp; "*") +
  COUNTIF('Credit (Advanced Standing)'!$C$26:$C$41, "*" &amp; O40 &amp; "*") +
  COUNTIF('Course Map'!$C$70, "*" &amp; O40 &amp; "*") &gt;= 1, 1, 0)</f>
        <v>0</v>
      </c>
      <c r="P41" s="288">
        <f>IF(
  COUNTIF('Course Map'!$D$20:$D$64, "*" &amp; P40 &amp; "*") +
  COUNTIF('Credit (Advanced Standing)'!$C$26:$C$41, "*" &amp; P40 &amp; "*") +
  COUNTIF('Course Map'!$C$70, "*" &amp; P40 &amp; "*") &gt;= 1, 1, 0)</f>
        <v>0</v>
      </c>
    </row>
    <row r="43" spans="1:42" x14ac:dyDescent="0.25">
      <c r="A43" s="288" t="s">
        <v>619</v>
      </c>
      <c r="B43" s="288" t="s">
        <v>2</v>
      </c>
      <c r="C43" s="288" t="s">
        <v>594</v>
      </c>
      <c r="D43" s="290" t="s">
        <v>300</v>
      </c>
      <c r="E43" s="288" t="s">
        <v>310</v>
      </c>
      <c r="F43" s="290" t="s">
        <v>312</v>
      </c>
      <c r="G43" s="288" t="s">
        <v>383</v>
      </c>
      <c r="H43" s="290" t="s">
        <v>314</v>
      </c>
      <c r="I43" s="288" t="s">
        <v>315</v>
      </c>
      <c r="J43" s="288" t="s">
        <v>316</v>
      </c>
      <c r="K43" s="288" t="s">
        <v>286</v>
      </c>
      <c r="L43" s="288" t="s">
        <v>285</v>
      </c>
      <c r="M43" s="288" t="s">
        <v>409</v>
      </c>
    </row>
    <row r="44" spans="1:42" x14ac:dyDescent="0.25">
      <c r="B44" s="288">
        <f>INDEX('[1]Course Map'!$D:$D, 7)</f>
        <v>0</v>
      </c>
      <c r="C44" s="288" t="str">
        <f>INDEX('Course Map'!$D:$D, 9)</f>
        <v>Select Year here</v>
      </c>
      <c r="D44" s="290" t="str">
        <f>IF(OR(
    AND($C44&gt;=2019, $C44&lt;=2023, SUM($E44:$L44, -$G44)&gt;=4),
    AND($C44&gt;=2019, $C44&lt;=2023, SUM($L44)=1, SUM($E44:$K44, -$H44)&gt;=3),
    AND($C44&gt;=2024, SUM($L44:$M44)=2, SUM($E44:$K44, -$H44)&gt;=2)
), "Yes", "No")</f>
        <v>No</v>
      </c>
      <c r="E44" s="288">
        <f>IF(
  COUNTIF('Course Map'!$D$20:$D$64, "*" &amp; E43 &amp; "*") +
  COUNTIF('Credit (Advanced Standing)'!$C$26:$C$41, "*" &amp; E43 &amp; "*") +
  COUNTIF('Course Map'!$C$70, "*" &amp; E43 &amp; "*") &gt;= 1, 1, 0)</f>
        <v>0</v>
      </c>
      <c r="F44" s="290">
        <f>IF(
  COUNTIF('Course Map'!$D$20:$D$64, "*" &amp; F43 &amp; "*") +
  COUNTIF('Credit (Advanced Standing)'!$C$26:$C$41, "*" &amp; F43 &amp; "*") +
  COUNTIF('Course Map'!$C$70, "*" &amp; F43 &amp; "*") &gt;= 1, 1, 0)</f>
        <v>0</v>
      </c>
      <c r="G44" s="288">
        <f>IF(
  COUNTIF('Course Map'!$D$20:$D$64, "*" &amp; G43 &amp; "*") +
  COUNTIF('Credit (Advanced Standing)'!$C$26:$C$41, "*" &amp; G43 &amp; "*") +
  COUNTIF('Course Map'!$C$70, "*" &amp; G43 &amp; "*") &gt;= 1, 1, 0)</f>
        <v>0</v>
      </c>
      <c r="H44" s="290">
        <f>IF(
  COUNTIF('Course Map'!$D$20:$D$64, "*" &amp; H43 &amp; "*") +
  COUNTIF('Credit (Advanced Standing)'!$C$26:$C$41, "*" &amp; H43 &amp; "*") +
  COUNTIF('Course Map'!$C$70, "*" &amp; H43 &amp; "*") &gt;= 1, 1, 0)</f>
        <v>0</v>
      </c>
      <c r="I44" s="288">
        <f>IF(
  COUNTIF('Course Map'!$D$20:$D$64, "*" &amp; I43 &amp; "*") +
  COUNTIF('Credit (Advanced Standing)'!$C$26:$C$41, "*" &amp; I43 &amp; "*") +
  COUNTIF('Course Map'!$C$70, "*" &amp; I43 &amp; "*") &gt;= 1, 1, 0)</f>
        <v>0</v>
      </c>
      <c r="J44" s="288">
        <f>IF(
  COUNTIF('Course Map'!$D$20:$D$64, "*" &amp; J43 &amp; "*") +
  COUNTIF('Credit (Advanced Standing)'!$C$26:$C$41, "*" &amp; J43 &amp; "*") +
  COUNTIF('Course Map'!$C$70, "*" &amp; J43 &amp; "*") &gt;= 1, 1, 0)</f>
        <v>0</v>
      </c>
      <c r="K44" s="288">
        <f>IF(
  COUNTIF('Course Map'!$D$20:$D$64, "*" &amp; K43 &amp; "*") +
  COUNTIF('Credit (Advanced Standing)'!$C$26:$C$41, "*" &amp; K43 &amp; "*") +
  COUNTIF('Course Map'!$C$70, "*" &amp; K43 &amp; "*") &gt;= 1, 1, 0)</f>
        <v>0</v>
      </c>
      <c r="L44" s="288">
        <f>IF(
  COUNTIF('Course Map'!$D$20:$D$64, "*" &amp; L43 &amp; "*") +
  COUNTIF('Credit (Advanced Standing)'!$C$26:$C$41, "*" &amp; L43 &amp; "*") +
  COUNTIF('Course Map'!$C$70, "*" &amp; L43 &amp; "*") &gt;= 1, 1, 0)</f>
        <v>0</v>
      </c>
      <c r="M44" s="288">
        <f>IF(
  COUNTIF('Course Map'!$D$20:$D$64, "*" &amp; M43 &amp; "*") +
  COUNTIF('Credit (Advanced Standing)'!$C$26:$C$41, "*" &amp; M43 &amp; "*") +
  COUNTIF('Course Map'!$C$70, "*" &amp; M43 &amp; "*") &gt;= 1, 1, 0)</f>
        <v>0</v>
      </c>
    </row>
    <row r="46" spans="1:42" x14ac:dyDescent="0.25">
      <c r="A46" s="288" t="s">
        <v>591</v>
      </c>
      <c r="B46" s="288" t="s">
        <v>2</v>
      </c>
      <c r="C46" s="288" t="s">
        <v>594</v>
      </c>
      <c r="D46" s="288" t="s">
        <v>591</v>
      </c>
      <c r="E46" s="298" t="s">
        <v>328</v>
      </c>
      <c r="F46" s="288" t="s">
        <v>335</v>
      </c>
      <c r="G46" s="288" t="s">
        <v>336</v>
      </c>
      <c r="H46" s="288" t="s">
        <v>337</v>
      </c>
      <c r="I46" s="288" t="s">
        <v>553</v>
      </c>
      <c r="J46" s="288" t="s">
        <v>341</v>
      </c>
      <c r="K46" s="288" t="s">
        <v>555</v>
      </c>
      <c r="L46" s="288" t="s">
        <v>348</v>
      </c>
      <c r="M46" s="288" t="s">
        <v>554</v>
      </c>
      <c r="N46" s="288" t="s">
        <v>353</v>
      </c>
      <c r="O46" s="288" t="s">
        <v>556</v>
      </c>
      <c r="P46" s="288" t="s">
        <v>350</v>
      </c>
      <c r="Q46" s="288" t="s">
        <v>620</v>
      </c>
      <c r="R46" s="288" t="s">
        <v>351</v>
      </c>
      <c r="S46" s="288" t="s">
        <v>557</v>
      </c>
      <c r="T46" s="288" t="s">
        <v>349</v>
      </c>
      <c r="U46" s="288" t="s">
        <v>358</v>
      </c>
      <c r="V46" s="288" t="s">
        <v>621</v>
      </c>
      <c r="W46" s="288" t="s">
        <v>356</v>
      </c>
      <c r="X46" s="288" t="s">
        <v>352</v>
      </c>
      <c r="Y46" s="288" t="s">
        <v>355</v>
      </c>
      <c r="Z46" s="288" t="s">
        <v>357</v>
      </c>
      <c r="AA46" s="288" t="s">
        <v>354</v>
      </c>
      <c r="AB46" s="298" t="s">
        <v>622</v>
      </c>
      <c r="AC46" s="288" t="s">
        <v>485</v>
      </c>
      <c r="AD46" s="288" t="s">
        <v>623</v>
      </c>
      <c r="AE46" s="288" t="s">
        <v>479</v>
      </c>
      <c r="AF46" s="288" t="s">
        <v>624</v>
      </c>
      <c r="AG46" s="288" t="s">
        <v>481</v>
      </c>
      <c r="AH46" s="288" t="s">
        <v>487</v>
      </c>
      <c r="AI46" s="288" t="s">
        <v>489</v>
      </c>
      <c r="AJ46" s="288" t="s">
        <v>625</v>
      </c>
      <c r="AK46" s="288" t="s">
        <v>493</v>
      </c>
      <c r="AL46" s="288" t="s">
        <v>483</v>
      </c>
      <c r="AM46" s="288" t="s">
        <v>477</v>
      </c>
      <c r="AN46" s="288" t="s">
        <v>626</v>
      </c>
      <c r="AO46" s="288" t="s">
        <v>315</v>
      </c>
      <c r="AP46" s="288" t="s">
        <v>491</v>
      </c>
    </row>
    <row r="47" spans="1:42" x14ac:dyDescent="0.25">
      <c r="B47" s="288">
        <f>INDEX('[1]Course Map'!$D:$D, 7)</f>
        <v>0</v>
      </c>
      <c r="C47" s="288" t="str">
        <f>INDEX('Course Map'!$D:$D, 9)</f>
        <v>Select Year here</v>
      </c>
      <c r="D47" s="288" t="str">
        <f>IF(AND($C47&gt;=2020, SUM($E47:$AA47)=16), "Completed", "Incomplete")</f>
        <v>Incomplete</v>
      </c>
      <c r="E47" s="298">
        <f>IF(
  COUNTIF('Course Map'!$D$20:$D$64, "*" &amp; E46 &amp; "*") +
  COUNTIF('Credit (Advanced Standing)'!$C$26:$C$41, "*" &amp; E46 &amp; "*") +
  COUNTIF('Course Map'!$C$70, "*" &amp; E46 &amp; "*") &gt;= 1, 1, 0)</f>
        <v>0</v>
      </c>
      <c r="F47" s="288">
        <f>IF(
  COUNTIF('Course Map'!$D$20:$D$64, "*" &amp; F46 &amp; "*") +
  COUNTIF('Credit (Advanced Standing)'!$C$26:$C$41, "*" &amp; F46 &amp; "*") +
  COUNTIF('Course Map'!$C$70, "*" &amp; F46 &amp; "*") &gt;= 1, 1, 0)</f>
        <v>0</v>
      </c>
      <c r="G47" s="288">
        <f>IF(
  COUNTIF('Course Map'!$D$20:$D$64, "*" &amp; G46 &amp; "*") +
  COUNTIF('Credit (Advanced Standing)'!$C$26:$C$41, "*" &amp; G46 &amp; "*") +
  COUNTIF('Course Map'!$C$70, "*" &amp; G46 &amp; "*") &gt;= 1, 1, 0)</f>
        <v>0</v>
      </c>
      <c r="H47" s="288">
        <f>IF(
  COUNTIF('Course Map'!$D$20:$D$64, "*" &amp; H46 &amp; "*") +
  COUNTIF('Credit (Advanced Standing)'!$C$26:$C$41, "*" &amp; H46 &amp; "*") +
  COUNTIF('Course Map'!$C$70, "*" &amp; H46 &amp; "*") &gt;= 1, 1, 0)</f>
        <v>0</v>
      </c>
      <c r="I47" s="288">
        <f>IF(
  COUNTIF('Course Map'!$D$20:$D$64, "*" &amp; I46 &amp; "*") +
  COUNTIF('Credit (Advanced Standing)'!$C$26:$C$41, "*" &amp; I46 &amp; "*") +
  COUNTIF('Course Map'!$C$70, "*" &amp; I46 &amp; "*") &gt;= 1, 1, 0)</f>
        <v>0</v>
      </c>
      <c r="J47" s="288">
        <f>IF(
  COUNTIF('Course Map'!$D$20:$D$64, "*" &amp; J46 &amp; "*") +
  COUNTIF('Credit (Advanced Standing)'!$C$26:$C$41, "*" &amp; J46 &amp; "*") +
  COUNTIF('Course Map'!$C$70, "*" &amp; J46 &amp; "*") &gt;= 1, 1, 0)</f>
        <v>0</v>
      </c>
      <c r="K47" s="288">
        <f>IF(
  COUNTIF('Course Map'!$D$20:$D$64, "*" &amp; K46 &amp; "*") +
  COUNTIF('Credit (Advanced Standing)'!$C$26:$C$41, "*" &amp; K46 &amp; "*") +
  COUNTIF('Course Map'!$C$70, "*" &amp; K46 &amp; "*") &gt;= 1, 1, 0)</f>
        <v>0</v>
      </c>
      <c r="L47" s="288">
        <f>IF(
  COUNTIF('Course Map'!$D$20:$D$64, "*" &amp; L46 &amp; "*") +
  COUNTIF('Credit (Advanced Standing)'!$C$26:$C$41, "*" &amp; L46 &amp; "*") +
  COUNTIF('Course Map'!$C$70, "*" &amp; L46 &amp; "*") &gt;= 1, 1, 0)</f>
        <v>0</v>
      </c>
      <c r="M47" s="288">
        <f>IF(
  COUNTIF('Course Map'!$D$20:$D$64, "*" &amp; M46 &amp; "*") +
  COUNTIF('Credit (Advanced Standing)'!$C$26:$C$41, "*" &amp; M46 &amp; "*") +
  COUNTIF('Course Map'!$C$70, "*" &amp; M46 &amp; "*") &gt;= 1, 1, 0)</f>
        <v>0</v>
      </c>
      <c r="N47" s="288">
        <f>IF(
  COUNTIF('Course Map'!$D$20:$D$64, "*" &amp; N46 &amp; "*") +
  COUNTIF('Credit (Advanced Standing)'!$C$26:$C$41, "*" &amp; N46 &amp; "*") +
  COUNTIF('Course Map'!$C$70, "*" &amp; N46 &amp; "*") &gt;= 1, 1, 0)</f>
        <v>0</v>
      </c>
      <c r="O47" s="288">
        <f>IF(
  COUNTIF('Course Map'!$D$20:$D$64, "*" &amp; O46 &amp; "*") +
  COUNTIF('Credit (Advanced Standing)'!$C$26:$C$41, "*" &amp; O46 &amp; "*") +
  COUNTIF('Course Map'!$C$70, "*" &amp; O46 &amp; "*") &gt;= 1, 1, 0)</f>
        <v>0</v>
      </c>
      <c r="P47" s="288">
        <f>IF(
  COUNTIF('Course Map'!$D$20:$D$64, "*" &amp; P46 &amp; "*") +
  COUNTIF('Credit (Advanced Standing)'!$C$26:$C$41, "*" &amp; P46 &amp; "*") +
  COUNTIF('Course Map'!$C$70, "*" &amp; P46 &amp; "*") &gt;= 1, 1, 0)</f>
        <v>0</v>
      </c>
      <c r="Q47" s="288">
        <f>IF(
  COUNTIF('Course Map'!$D$20:$D$64, "*" &amp; Q46 &amp; "*") +
  COUNTIF('Credit (Advanced Standing)'!$C$26:$C$41, "*" &amp; Q46 &amp; "*") +
  COUNTIF('Course Map'!$C$70, "*" &amp; Q46 &amp; "*") &gt;= 1, 1, 0)</f>
        <v>0</v>
      </c>
      <c r="R47" s="288">
        <f>IF(
  COUNTIF('Course Map'!$D$20:$D$64, "*" &amp; R46 &amp; "*") +
  COUNTIF('Credit (Advanced Standing)'!$C$26:$C$41, "*" &amp; R46 &amp; "*") +
  COUNTIF('Course Map'!$C$70, "*" &amp; R46 &amp; "*") &gt;= 1, 1, 0)</f>
        <v>0</v>
      </c>
      <c r="S47" s="288">
        <f>IF(
  COUNTIF('Course Map'!$D$20:$D$64, "*" &amp; S46 &amp; "*") +
  COUNTIF('Credit (Advanced Standing)'!$C$26:$C$41, "*" &amp; S46 &amp; "*") +
  COUNTIF('Course Map'!$C$70, "*" &amp; S46 &amp; "*") &gt;= 1, 1, 0)</f>
        <v>0</v>
      </c>
      <c r="T47" s="288">
        <f>IF(
  COUNTIF('Course Map'!$D$20:$D$64, "*" &amp; T46 &amp; "*") +
  COUNTIF('Credit (Advanced Standing)'!$C$26:$C$41, "*" &amp; T46 &amp; "*") +
  COUNTIF('Course Map'!$C$70, "*" &amp; T46 &amp; "*") &gt;= 1, 1, 0)</f>
        <v>0</v>
      </c>
      <c r="U47" s="288">
        <f>IF(
  COUNTIF('Course Map'!$D$20:$D$64, "*" &amp; U46 &amp; "*") +
  COUNTIF('Credit (Advanced Standing)'!$C$26:$C$41, "*" &amp; U46 &amp; "*") +
  COUNTIF('Course Map'!$C$70, "*" &amp; U46 &amp; "*") &gt;= 1, 1, 0)</f>
        <v>0</v>
      </c>
      <c r="V47" s="288">
        <f>IF(
  COUNTIF('Course Map'!$D$20:$D$64, "*" &amp; V46 &amp; "*") +
  COUNTIF('Credit (Advanced Standing)'!$C$26:$C$41, "*" &amp; V46 &amp; "*") +
  COUNTIF('Course Map'!$C$70, "*" &amp; V46 &amp; "*") &gt;= 1, 1, 0)</f>
        <v>0</v>
      </c>
      <c r="W47" s="288">
        <f>IF(
  COUNTIF('Course Map'!$D$20:$D$64, "*" &amp; W46 &amp; "*") +
  COUNTIF('Credit (Advanced Standing)'!$C$26:$C$41, "*" &amp; W46 &amp; "*") +
  COUNTIF('Course Map'!$C$70, "*" &amp; W46 &amp; "*") &gt;= 1, 1, 0)</f>
        <v>0</v>
      </c>
      <c r="X47" s="288">
        <f>IF(
  COUNTIF('Course Map'!$D$20:$D$64, "*" &amp; X46 &amp; "*") +
  COUNTIF('Credit (Advanced Standing)'!$C$26:$C$41, "*" &amp; X46 &amp; "*") +
  COUNTIF('Course Map'!$C$70, "*" &amp; X46 &amp; "*") &gt;= 1, 1, 0)</f>
        <v>0</v>
      </c>
      <c r="Y47" s="288">
        <f>IF(
  COUNTIF('Course Map'!$D$20:$D$64, "*" &amp; Y46 &amp; "*") +
  COUNTIF('Credit (Advanced Standing)'!$C$26:$C$41, "*" &amp; Y46 &amp; "*") +
  COUNTIF('Course Map'!$C$70, "*" &amp; Y46 &amp; "*") &gt;= 1, 1, 0)</f>
        <v>0</v>
      </c>
      <c r="Z47" s="288">
        <f>IF(
  COUNTIF('Course Map'!$D$20:$D$64, "*" &amp; Z46 &amp; "*") +
  COUNTIF('Credit (Advanced Standing)'!$C$26:$C$41, "*" &amp; Z46 &amp; "*") +
  COUNTIF('Course Map'!$C$70, "*" &amp; Z46 &amp; "*") &gt;= 1, 1, 0)</f>
        <v>0</v>
      </c>
      <c r="AA47" s="288">
        <f>IF(
  COUNTIF('Course Map'!$D$20:$D$64, "*" &amp; AA46 &amp; "*") +
  COUNTIF('Credit (Advanced Standing)'!$C$26:$C$41, "*" &amp; AA46 &amp; "*") +
  COUNTIF('Course Map'!$C$70, "*" &amp; AA46 &amp; "*") &gt;= 1, 1, 0)</f>
        <v>0</v>
      </c>
      <c r="AB47" s="298">
        <f>IF(
  COUNTIF('Course Map'!$D$20:$D$64, "*" &amp; AB46 &amp; "*") +
  COUNTIF('Credit (Advanced Standing)'!$C$26:$C$41, "*" &amp; AB46 &amp; "*") +
  COUNTIF('Course Map'!$C$70, "*" &amp; AB46 &amp; "*") &gt;= 1, 1, 0)</f>
        <v>0</v>
      </c>
      <c r="AC47" s="288">
        <f>IF(
  COUNTIF('Course Map'!$D$20:$D$64, "*" &amp; AC46 &amp; "*") +
  COUNTIF('Credit (Advanced Standing)'!$C$26:$C$41, "*" &amp; AC46 &amp; "*") +
  COUNTIF('Course Map'!$C$70, "*" &amp; AC46 &amp; "*") &gt;= 1, 1, 0)</f>
        <v>0</v>
      </c>
      <c r="AD47" s="288">
        <f>IF(
  COUNTIF('Course Map'!$D$20:$D$64, "*" &amp; AD46 &amp; "*") +
  COUNTIF('Credit (Advanced Standing)'!$C$26:$C$41, "*" &amp; AD46 &amp; "*") +
  COUNTIF('Course Map'!$C$70, "*" &amp; AD46 &amp; "*") &gt;= 1, 1, 0)</f>
        <v>0</v>
      </c>
      <c r="AE47" s="288">
        <f>IF(
  COUNTIF('Course Map'!$D$20:$D$64, "*" &amp; AE46 &amp; "*") +
  COUNTIF('Credit (Advanced Standing)'!$C$26:$C$41, "*" &amp; AE46 &amp; "*") +
  COUNTIF('Course Map'!$C$70, "*" &amp; AE46 &amp; "*") &gt;= 1, 1, 0)</f>
        <v>0</v>
      </c>
      <c r="AF47" s="288">
        <f>IF(
  COUNTIF('Course Map'!$D$20:$D$64, "*" &amp; AF46 &amp; "*") +
  COUNTIF('Credit (Advanced Standing)'!$C$26:$C$41, "*" &amp; AF46 &amp; "*") +
  COUNTIF('Course Map'!$C$70, "*" &amp; AF46 &amp; "*") &gt;= 1, 1, 0)</f>
        <v>0</v>
      </c>
      <c r="AG47" s="288">
        <f>IF(
  COUNTIF('Course Map'!$D$20:$D$64, "*" &amp; AG46 &amp; "*") +
  COUNTIF('Credit (Advanced Standing)'!$C$26:$C$41, "*" &amp; AG46 &amp; "*") +
  COUNTIF('Course Map'!$C$70, "*" &amp; AG46 &amp; "*") &gt;= 1, 1, 0)</f>
        <v>0</v>
      </c>
      <c r="AH47" s="288">
        <f>IF(
  COUNTIF('Course Map'!$D$20:$D$64, "*" &amp; AH46 &amp; "*") +
  COUNTIF('Credit (Advanced Standing)'!$C$26:$C$41, "*" &amp; AH46 &amp; "*") +
  COUNTIF('Course Map'!$C$70, "*" &amp; AH46 &amp; "*") &gt;= 1, 1, 0)</f>
        <v>0</v>
      </c>
      <c r="AI47" s="288">
        <f>IF(
  COUNTIF('Course Map'!$D$20:$D$64, "*" &amp; AI46 &amp; "*") +
  COUNTIF('Credit (Advanced Standing)'!$C$26:$C$41, "*" &amp; AI46 &amp; "*") +
  COUNTIF('Course Map'!$C$70, "*" &amp; AI46 &amp; "*") &gt;= 1, 1, 0)</f>
        <v>0</v>
      </c>
      <c r="AJ47" s="288">
        <f>IF(
  COUNTIF('Course Map'!$D$20:$D$64, "*" &amp; AJ46 &amp; "*") +
  COUNTIF('Credit (Advanced Standing)'!$C$26:$C$41, "*" &amp; AJ46 &amp; "*") +
  COUNTIF('Course Map'!$C$70, "*" &amp; AJ46 &amp; "*") &gt;= 1, 1, 0)</f>
        <v>0</v>
      </c>
      <c r="AK47" s="288">
        <f>IF(
  COUNTIF('Course Map'!$D$20:$D$64, "*" &amp; AK46 &amp; "*") +
  COUNTIF('Credit (Advanced Standing)'!$C$26:$C$41, "*" &amp; AK46 &amp; "*") +
  COUNTIF('Course Map'!$C$70, "*" &amp; AK46 &amp; "*") &gt;= 1, 1, 0)</f>
        <v>0</v>
      </c>
      <c r="AL47" s="288">
        <f>IF(
  COUNTIF('Course Map'!$D$20:$D$64, "*" &amp; AL46 &amp; "*") +
  COUNTIF('Credit (Advanced Standing)'!$C$26:$C$41, "*" &amp; AL46 &amp; "*") +
  COUNTIF('Course Map'!$C$70, "*" &amp; AL46 &amp; "*") &gt;= 1, 1, 0)</f>
        <v>0</v>
      </c>
      <c r="AM47" s="288">
        <f>IF(
  COUNTIF('Course Map'!$D$20:$D$64, "*" &amp; AM46 &amp; "*") +
  COUNTIF('Credit (Advanced Standing)'!$C$26:$C$41, "*" &amp; AM46 &amp; "*") +
  COUNTIF('Course Map'!$C$70, "*" &amp; AM46 &amp; "*") &gt;= 1, 1, 0)</f>
        <v>0</v>
      </c>
      <c r="AN47" s="288">
        <f>IF(
  COUNTIF('Course Map'!$D$20:$D$64, "*" &amp; AN46 &amp; "*") +
  COUNTIF('Credit (Advanced Standing)'!$C$26:$C$41, "*" &amp; AN46 &amp; "*") +
  COUNTIF('Course Map'!$C$70, "*" &amp; AN46 &amp; "*") &gt;= 1, 1, 0)</f>
        <v>0</v>
      </c>
      <c r="AO47" s="288">
        <f>IF(
  COUNTIF('Course Map'!$D$20:$D$64, "*" &amp; AO46 &amp; "*") +
  COUNTIF('Credit (Advanced Standing)'!$C$26:$C$41, "*" &amp; AO46 &amp; "*") +
  COUNTIF('Course Map'!$C$70, "*" &amp; AO46 &amp; "*") &gt;= 1, 1, 0)</f>
        <v>0</v>
      </c>
      <c r="AP47" s="288">
        <f>IF(
  COUNTIF('Course Map'!$D$20:$D$64, "*" &amp; AP46 &amp; "*") +
  COUNTIF('Credit (Advanced Standing)'!$C$26:$C$41, "*" &amp; AP46 &amp; "*") +
  COUNTIF('Course Map'!$C$70, "*" &amp; AP46 &amp; "*") &gt;= 1, 1, 0)</f>
        <v>0</v>
      </c>
    </row>
    <row r="48" spans="1:42" ht="13" thickBot="1" x14ac:dyDescent="0.3"/>
    <row r="49" spans="1:27" ht="26.5" thickBot="1" x14ac:dyDescent="0.35">
      <c r="A49" s="299" t="s">
        <v>25</v>
      </c>
      <c r="B49" s="299" t="s">
        <v>597</v>
      </c>
      <c r="C49" s="300" t="s">
        <v>627</v>
      </c>
      <c r="D49" s="301" t="s">
        <v>628</v>
      </c>
      <c r="E49" s="301" t="s">
        <v>629</v>
      </c>
      <c r="F49" s="301" t="s">
        <v>630</v>
      </c>
      <c r="G49" s="301" t="s">
        <v>631</v>
      </c>
      <c r="H49" s="301" t="s">
        <v>632</v>
      </c>
      <c r="I49" s="301" t="s">
        <v>633</v>
      </c>
      <c r="J49" s="301" t="s">
        <v>634</v>
      </c>
      <c r="K49" s="301" t="s">
        <v>635</v>
      </c>
      <c r="L49" s="301" t="s">
        <v>636</v>
      </c>
      <c r="M49" s="301" t="s">
        <v>637</v>
      </c>
      <c r="N49" s="302" t="s">
        <v>638</v>
      </c>
      <c r="O49" s="303" t="s">
        <v>639</v>
      </c>
      <c r="P49" s="303" t="s">
        <v>640</v>
      </c>
      <c r="Q49" s="303" t="s">
        <v>641</v>
      </c>
      <c r="R49" s="303" t="s">
        <v>642</v>
      </c>
      <c r="S49" s="303" t="s">
        <v>643</v>
      </c>
      <c r="T49" s="303" t="s">
        <v>644</v>
      </c>
      <c r="U49" s="303" t="s">
        <v>645</v>
      </c>
      <c r="V49" s="303" t="s">
        <v>646</v>
      </c>
      <c r="W49" s="303" t="s">
        <v>647</v>
      </c>
      <c r="X49" s="304" t="s">
        <v>648</v>
      </c>
      <c r="Y49" s="303" t="s">
        <v>649</v>
      </c>
      <c r="Z49" s="303" t="s">
        <v>650</v>
      </c>
      <c r="AA49" s="303" t="s">
        <v>651</v>
      </c>
    </row>
    <row r="50" spans="1:27" ht="13" thickTop="1" x14ac:dyDescent="0.25">
      <c r="A50" s="305" t="str">
        <f>D2</f>
        <v>Incomplete</v>
      </c>
      <c r="B50" s="305" t="str">
        <f>D5</f>
        <v>Incomplete</v>
      </c>
      <c r="C50" s="305" t="str">
        <f>IF(D8="Yes", "ACCT", "No")</f>
        <v>No</v>
      </c>
      <c r="D50" s="305" t="str">
        <f>IF(D11="Yes", "ESB", "No")</f>
        <v>No</v>
      </c>
      <c r="E50" s="305" t="str">
        <f>IF(D14="Yes", "AE", "No")</f>
        <v>No</v>
      </c>
      <c r="F50" s="305" t="str">
        <f>IF(D17="Yes", "BFM", "No")</f>
        <v>No</v>
      </c>
      <c r="G50" s="305" t="str">
        <f>IF(D20="Yes", "BLT", "No")</f>
        <v>No</v>
      </c>
      <c r="H50" s="305" t="str">
        <f>IF(D23="Yes", "BA", "No")</f>
        <v>No</v>
      </c>
      <c r="I50" s="305" t="str">
        <f>IF(D26="Yes", "EBS", "No")</f>
        <v>No</v>
      </c>
      <c r="J50" s="305" t="str">
        <f>IF(D29="Yes", "IBM", "No")</f>
        <v>No</v>
      </c>
      <c r="K50" s="305" t="str">
        <f>IF(D32="Yes", "MGMT", "No")</f>
        <v>No</v>
      </c>
      <c r="L50" s="305" t="str">
        <f>IF(D35="Yes", "SM", "No")</f>
        <v>No</v>
      </c>
      <c r="M50" s="305" t="str">
        <f>IF(D38="Yes", "FT", "No")</f>
        <v>No</v>
      </c>
      <c r="N50" s="305" t="str">
        <f>IF(D41="Yes", "DM", "No")</f>
        <v>No</v>
      </c>
      <c r="O50" s="305" t="str">
        <f>IF(IF(C50="ACCT","No",E8)="Yes","Acct","No")</f>
        <v>No</v>
      </c>
      <c r="P50" s="305" t="str">
        <f>IF(IF(D50="ESB","No",E11)="Yes","ESB","No")</f>
        <v>No</v>
      </c>
      <c r="Q50" s="305" t="str">
        <f>IF(IF(E50="AE", "No", E14)="Yes", "AE", "No")</f>
        <v>No</v>
      </c>
      <c r="R50" s="305" t="str">
        <f>IF(IF(F50="BFM", "No", E17)="Yes", "BFM", "No")</f>
        <v>No</v>
      </c>
      <c r="S50" s="305" t="str">
        <f>IF(IF(G50="BLT", "No", E20)="Yes", "BLT", "No")</f>
        <v>No</v>
      </c>
      <c r="T50" s="305" t="str">
        <f>IF(IF(H50="BA", "No", E23)="Yes", "BA", "No")</f>
        <v>No</v>
      </c>
      <c r="U50" s="305" t="str">
        <f>IF(IF(I50="EBS", "No", E26)="Yes", "EBS", "No")</f>
        <v>No</v>
      </c>
      <c r="V50" s="306" t="str">
        <f>IF(IF(J50="IBM", "No", E29)="Yes", "IBM", "No")</f>
        <v>No</v>
      </c>
      <c r="W50" s="305" t="str">
        <f>IF(IF(K50="MGMT", "No", E32)="Yes", "MGMT", "No")</f>
        <v>No</v>
      </c>
      <c r="X50" s="306" t="str">
        <f>IF(IF(L50="SM", "No", E35)="Yes", "SM", "No")</f>
        <v>No</v>
      </c>
      <c r="Y50" s="306" t="str">
        <f>IF(IF($M50="FT", "No", E38)="Yes", "FT", "No")</f>
        <v>No</v>
      </c>
      <c r="Z50" s="307" t="str">
        <f>IF(IF($N50="DM", "No", E41)="Yes", "DM", "No")</f>
        <v>No</v>
      </c>
      <c r="AA50" s="307" t="str">
        <f>IF(D44="Yes", "STNY", "No")</f>
        <v>No</v>
      </c>
    </row>
    <row r="53" spans="1:27" x14ac:dyDescent="0.25">
      <c r="C53" s="288" t="str">
        <f>IFERROR(INDEX([2]CC!C46:N46, SMALL($C$51:$N$51, ROW(1:1))-COLUMN($C$51)+1), "")</f>
        <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 first</vt:lpstr>
      <vt:lpstr>Course Map</vt:lpstr>
      <vt:lpstr>Credit (Advanced Standing)</vt:lpstr>
      <vt:lpstr>Lists</vt:lpstr>
      <vt:lpstr>2025</vt:lpstr>
      <vt:lpstr>2024</vt:lpstr>
      <vt:lpstr>2023</vt:lpstr>
      <vt:lpstr>2019-2022</vt:lpstr>
      <vt:lpstr>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Ailie Kong;James Tham</dc:creator>
  <cp:lastModifiedBy>Mah Jee Khin</cp:lastModifiedBy>
  <cp:lastPrinted>2026-06-11T03:27:29Z</cp:lastPrinted>
  <dcterms:created xsi:type="dcterms:W3CDTF">2022-01-18T09:09:50Z</dcterms:created>
  <dcterms:modified xsi:type="dcterms:W3CDTF">2026-07-20T03:13:21Z</dcterms:modified>
</cp:coreProperties>
</file>