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jee0003\OneDrive - Monash University\CMT\"/>
    </mc:Choice>
  </mc:AlternateContent>
  <xr:revisionPtr revIDLastSave="3" documentId="13_ncr:1_{B4A99694-0715-4937-B663-1574EA29AEA8}" xr6:coauthVersionLast="36" xr6:coauthVersionMax="36" xr10:uidLastSave="{61A981B5-DE60-4C5B-8E6E-2926191248CE}"/>
  <workbookProtection workbookAlgorithmName="SHA-512" workbookHashValue="/CvTv2iXPj34MEK0fSdetE5vYBaJqoUufOgQajZDDdn1SqSEUS4+50Vgvgz0M6EWv884YE/fAE+L+42MzM2zPw==" workbookSaltValue="KCCss5pulD0yLDXMBFSyfg==" workbookSpinCount="100000" lockStructure="1"/>
  <bookViews>
    <workbookView xWindow="0" yWindow="0" windowWidth="19200" windowHeight="8010" xr2:uid="{00000000-000D-0000-FFFF-FFFF00000000}"/>
  </bookViews>
  <sheets>
    <sheet name="Read me first" sheetId="5" r:id="rId1"/>
    <sheet name="Course Map" sheetId="1" r:id="rId2"/>
    <sheet name="Credit (Advanced Standing)" sheetId="2" r:id="rId3"/>
    <sheet name="Lists" sheetId="4" state="hidden" r:id="rId4"/>
    <sheet name="2026" sheetId="7" state="hidden" r:id="rId5"/>
    <sheet name="2025" sheetId="3" state="hidden" r:id="rId6"/>
    <sheet name="CC" sheetId="6" state="hidden" r:id="rId7"/>
  </sheets>
  <externalReferences>
    <externalReference r:id="rId8"/>
  </externalReferences>
  <definedNames>
    <definedName name="_xlnm._FilterDatabase" localSheetId="5" hidden="1">'2025'!$A$1:$U$230</definedName>
    <definedName name="_xlnm._FilterDatabase" localSheetId="4" hidden="1">'2026'!$A$1:$U$230</definedName>
    <definedName name="_xlnm._FilterDatabase" localSheetId="1" hidden="1">'Course Map'!$E$18:$K$18</definedName>
  </definedNames>
  <calcPr calcId="191029"/>
  <extLst>
    <ext uri="GoogleSheetsCustomDataVersion1">
      <go:sheetsCustomData xmlns:go="http://customooxmlschemas.google.com/" r:id="rId9" roundtripDataSignature="AMtx7mgSKWi/XTOqjyVu/M9aMX058+x+uA=="/>
    </ext>
  </extLst>
</workbook>
</file>

<file path=xl/calcChain.xml><?xml version="1.0" encoding="utf-8"?>
<calcChain xmlns="http://schemas.openxmlformats.org/spreadsheetml/2006/main">
  <c r="M44" i="6" l="1"/>
  <c r="L44" i="6"/>
  <c r="K44" i="6"/>
  <c r="J44" i="6"/>
  <c r="I44" i="6"/>
  <c r="H44" i="6"/>
  <c r="G44" i="6"/>
  <c r="F44" i="6"/>
  <c r="E44" i="6"/>
  <c r="P41" i="6"/>
  <c r="O41" i="6"/>
  <c r="N41" i="6"/>
  <c r="M41" i="6"/>
  <c r="L41" i="6"/>
  <c r="K41" i="6"/>
  <c r="J41" i="6"/>
  <c r="I41" i="6"/>
  <c r="H41" i="6"/>
  <c r="G41" i="6"/>
  <c r="F41" i="6"/>
  <c r="M38" i="6"/>
  <c r="L38" i="6"/>
  <c r="K38" i="6"/>
  <c r="J38" i="6"/>
  <c r="I38" i="6"/>
  <c r="H38" i="6"/>
  <c r="G38" i="6"/>
  <c r="F38" i="6"/>
  <c r="S35" i="6"/>
  <c r="R35" i="6"/>
  <c r="Q35" i="6"/>
  <c r="P35" i="6"/>
  <c r="O35" i="6"/>
  <c r="N35" i="6"/>
  <c r="M35" i="6"/>
  <c r="L35" i="6"/>
  <c r="K35" i="6"/>
  <c r="J35" i="6"/>
  <c r="I35" i="6"/>
  <c r="H35" i="6"/>
  <c r="G35" i="6"/>
  <c r="F35" i="6"/>
  <c r="X32" i="6"/>
  <c r="W32" i="6"/>
  <c r="V32" i="6"/>
  <c r="U32" i="6"/>
  <c r="T32" i="6"/>
  <c r="S32" i="6"/>
  <c r="R32" i="6"/>
  <c r="Q32" i="6"/>
  <c r="P32" i="6"/>
  <c r="O32" i="6"/>
  <c r="N32" i="6"/>
  <c r="M32" i="6"/>
  <c r="L32" i="6"/>
  <c r="K32" i="6"/>
  <c r="J32" i="6"/>
  <c r="I32" i="6"/>
  <c r="H32" i="6"/>
  <c r="G32" i="6"/>
  <c r="F32" i="6"/>
  <c r="T29" i="6"/>
  <c r="S29" i="6"/>
  <c r="R29" i="6"/>
  <c r="Q29" i="6"/>
  <c r="P29" i="6"/>
  <c r="O29" i="6"/>
  <c r="N29" i="6"/>
  <c r="M29" i="6"/>
  <c r="L29" i="6"/>
  <c r="K29" i="6"/>
  <c r="J29" i="6"/>
  <c r="I29" i="6"/>
  <c r="H29" i="6"/>
  <c r="G29" i="6"/>
  <c r="F29" i="6"/>
  <c r="S26" i="6"/>
  <c r="R26" i="6"/>
  <c r="Q26" i="6"/>
  <c r="P26" i="6"/>
  <c r="O26" i="6"/>
  <c r="N26" i="6"/>
  <c r="M26" i="6"/>
  <c r="L26" i="6"/>
  <c r="K26" i="6"/>
  <c r="J26" i="6"/>
  <c r="I26" i="6"/>
  <c r="H26" i="6"/>
  <c r="G26" i="6"/>
  <c r="F26" i="6"/>
  <c r="W23" i="6"/>
  <c r="V23" i="6"/>
  <c r="U23" i="6"/>
  <c r="T23" i="6"/>
  <c r="S23" i="6"/>
  <c r="R23" i="6"/>
  <c r="Q23" i="6"/>
  <c r="P23" i="6"/>
  <c r="O23" i="6"/>
  <c r="N23" i="6"/>
  <c r="M23" i="6"/>
  <c r="L23" i="6"/>
  <c r="K23" i="6"/>
  <c r="J23" i="6"/>
  <c r="I23" i="6"/>
  <c r="H23" i="6"/>
  <c r="G23" i="6"/>
  <c r="F23" i="6"/>
  <c r="S20" i="6"/>
  <c r="R20" i="6"/>
  <c r="Q20" i="6"/>
  <c r="P20" i="6"/>
  <c r="O20" i="6"/>
  <c r="N20" i="6"/>
  <c r="M20" i="6"/>
  <c r="L20" i="6"/>
  <c r="K20" i="6"/>
  <c r="J20" i="6"/>
  <c r="I20" i="6"/>
  <c r="H20" i="6"/>
  <c r="G20" i="6"/>
  <c r="F20" i="6"/>
  <c r="X17" i="6"/>
  <c r="W17" i="6"/>
  <c r="V17" i="6"/>
  <c r="U17" i="6"/>
  <c r="T17" i="6"/>
  <c r="S17" i="6"/>
  <c r="R17" i="6"/>
  <c r="Q17" i="6"/>
  <c r="P17" i="6"/>
  <c r="O17" i="6"/>
  <c r="N17" i="6"/>
  <c r="M17" i="6"/>
  <c r="L17" i="6"/>
  <c r="K17" i="6"/>
  <c r="J17" i="6"/>
  <c r="I17" i="6"/>
  <c r="H17" i="6"/>
  <c r="G17" i="6"/>
  <c r="F17" i="6"/>
  <c r="AA14" i="6"/>
  <c r="Z14" i="6"/>
  <c r="Y14" i="6"/>
  <c r="X14" i="6"/>
  <c r="W14" i="6"/>
  <c r="V14" i="6"/>
  <c r="U14" i="6"/>
  <c r="T14" i="6"/>
  <c r="S14" i="6"/>
  <c r="R14" i="6"/>
  <c r="Q14" i="6"/>
  <c r="P14" i="6"/>
  <c r="O14" i="6"/>
  <c r="N14" i="6"/>
  <c r="M14" i="6"/>
  <c r="L14" i="6"/>
  <c r="K14" i="6"/>
  <c r="J14" i="6"/>
  <c r="I14" i="6"/>
  <c r="H14" i="6"/>
  <c r="G14" i="6"/>
  <c r="F14" i="6"/>
  <c r="N11" i="6"/>
  <c r="M11" i="6"/>
  <c r="L11" i="6"/>
  <c r="K11" i="6"/>
  <c r="J11" i="6"/>
  <c r="I11" i="6"/>
  <c r="H11" i="6"/>
  <c r="G11" i="6"/>
  <c r="F11" i="6"/>
  <c r="X8" i="6"/>
  <c r="W8" i="6"/>
  <c r="V8" i="6"/>
  <c r="U8" i="6"/>
  <c r="T8" i="6"/>
  <c r="S8" i="6"/>
  <c r="R8" i="6"/>
  <c r="Q8" i="6"/>
  <c r="P8" i="6"/>
  <c r="O8" i="6"/>
  <c r="N8" i="6"/>
  <c r="M8" i="6"/>
  <c r="L8" i="6"/>
  <c r="K8" i="6"/>
  <c r="J8" i="6"/>
  <c r="I8" i="6"/>
  <c r="H8" i="6"/>
  <c r="G8" i="6"/>
  <c r="F8" i="6"/>
  <c r="E5" i="6"/>
  <c r="X2" i="6"/>
  <c r="W2" i="6"/>
  <c r="V2" i="6"/>
  <c r="U2" i="6"/>
  <c r="T2" i="6"/>
  <c r="S2" i="6"/>
  <c r="R2" i="6"/>
  <c r="Q2" i="6"/>
  <c r="P2" i="6"/>
  <c r="O2" i="6"/>
  <c r="N2" i="6"/>
  <c r="M2" i="6"/>
  <c r="L2" i="6"/>
  <c r="K2" i="6"/>
  <c r="J2" i="6"/>
  <c r="I2" i="6"/>
  <c r="H2" i="6"/>
  <c r="G2" i="6"/>
  <c r="F2" i="6"/>
  <c r="G8" i="1" l="1"/>
  <c r="F10" i="1" l="1"/>
  <c r="C41" i="1"/>
  <c r="C39" i="1"/>
  <c r="C37" i="1"/>
  <c r="C35" i="1"/>
  <c r="C33" i="1"/>
  <c r="C31" i="1"/>
  <c r="C29" i="1"/>
  <c r="C27" i="1"/>
  <c r="C25" i="1"/>
  <c r="C23" i="1"/>
  <c r="C19" i="1"/>
  <c r="C21" i="1"/>
  <c r="J40" i="2" l="1"/>
  <c r="I40" i="2"/>
  <c r="J39" i="2"/>
  <c r="I39" i="2"/>
  <c r="J37" i="2"/>
  <c r="I37" i="2"/>
  <c r="J36" i="2"/>
  <c r="I36" i="2"/>
  <c r="J35" i="2"/>
  <c r="I35" i="2"/>
  <c r="J34" i="2"/>
  <c r="I34" i="2"/>
  <c r="J32" i="2"/>
  <c r="I32" i="2"/>
  <c r="J31" i="2"/>
  <c r="I31" i="2"/>
  <c r="J30" i="2"/>
  <c r="I30" i="2"/>
  <c r="J29" i="2"/>
  <c r="I29" i="2"/>
  <c r="J28" i="2"/>
  <c r="I28" i="2"/>
  <c r="K54" i="1"/>
  <c r="J54" i="1"/>
  <c r="K53" i="1"/>
  <c r="J53" i="1"/>
  <c r="K52" i="1"/>
  <c r="J52" i="1"/>
  <c r="K51" i="1"/>
  <c r="J51" i="1"/>
  <c r="K50" i="1"/>
  <c r="J50" i="1"/>
  <c r="K49" i="1"/>
  <c r="J49" i="1"/>
  <c r="K48" i="1"/>
  <c r="J48" i="1"/>
  <c r="K47" i="1"/>
  <c r="J47" i="1"/>
  <c r="K46" i="1"/>
  <c r="J46" i="1"/>
  <c r="K45" i="1"/>
  <c r="J45" i="1"/>
  <c r="K44" i="1"/>
  <c r="J44" i="1"/>
  <c r="C44" i="6"/>
  <c r="C41" i="6"/>
  <c r="C38" i="6"/>
  <c r="C35" i="6"/>
  <c r="C32" i="6"/>
  <c r="C29" i="6"/>
  <c r="C26" i="6"/>
  <c r="C23" i="6"/>
  <c r="C20" i="6"/>
  <c r="C17" i="6"/>
  <c r="D17" i="6" s="1"/>
  <c r="C14" i="6"/>
  <c r="C11" i="6"/>
  <c r="C8" i="6"/>
  <c r="C5" i="6"/>
  <c r="C2" i="6"/>
  <c r="E2" i="6" l="1"/>
  <c r="D2" i="6"/>
  <c r="C50" i="6" l="1"/>
  <c r="B44" i="6"/>
  <c r="B41" i="6"/>
  <c r="B38" i="6"/>
  <c r="B35" i="6"/>
  <c r="B32" i="6"/>
  <c r="B29" i="6"/>
  <c r="B26" i="6"/>
  <c r="B23" i="6"/>
  <c r="B20" i="6"/>
  <c r="E17" i="6"/>
  <c r="B17" i="6"/>
  <c r="B14" i="6"/>
  <c r="B11" i="6"/>
  <c r="B8" i="6"/>
  <c r="B5" i="6"/>
  <c r="B2" i="6"/>
  <c r="E29" i="6" l="1"/>
  <c r="B47" i="6"/>
  <c r="D32" i="6"/>
  <c r="K47" i="6" s="1"/>
  <c r="D44" i="6"/>
  <c r="AA47" i="6" s="1"/>
  <c r="D20" i="6"/>
  <c r="G47" i="6" s="1"/>
  <c r="E23" i="6"/>
  <c r="E8" i="6"/>
  <c r="E35" i="6"/>
  <c r="D26" i="6"/>
  <c r="I47" i="6" s="1"/>
  <c r="D11" i="6"/>
  <c r="D47" i="6" s="1"/>
  <c r="F47" i="6"/>
  <c r="R47" i="6" s="1"/>
  <c r="D29" i="6"/>
  <c r="J47" i="6" s="1"/>
  <c r="E41" i="6"/>
  <c r="E26" i="6"/>
  <c r="E11" i="6"/>
  <c r="D23" i="6"/>
  <c r="H47" i="6" s="1"/>
  <c r="D41" i="6"/>
  <c r="N47" i="6" s="1"/>
  <c r="E14" i="6"/>
  <c r="E32" i="6"/>
  <c r="E20" i="6"/>
  <c r="D35" i="6"/>
  <c r="L47" i="6" s="1"/>
  <c r="D38" i="6"/>
  <c r="M47" i="6" s="1"/>
  <c r="D14" i="6"/>
  <c r="E47" i="6" s="1"/>
  <c r="E38" i="6"/>
  <c r="A47" i="6"/>
  <c r="D8" i="6"/>
  <c r="Z47" i="6" l="1"/>
  <c r="Q47" i="6"/>
  <c r="V47" i="6"/>
  <c r="Y47" i="6"/>
  <c r="X47" i="6"/>
  <c r="S47" i="6"/>
  <c r="C47" i="6"/>
  <c r="O47" i="6" s="1"/>
  <c r="D5" i="6"/>
  <c r="W47" i="6"/>
  <c r="P47" i="6"/>
  <c r="U47" i="6"/>
  <c r="F58" i="1" l="1" a="1"/>
  <c r="F58" i="1" s="1"/>
  <c r="E58" i="1" a="1"/>
  <c r="E58" i="1" s="1"/>
  <c r="H40" i="2"/>
  <c r="G40" i="2"/>
  <c r="F40" i="2"/>
  <c r="E40" i="2"/>
  <c r="D40" i="2"/>
  <c r="H39" i="2"/>
  <c r="G39" i="2"/>
  <c r="F39" i="2"/>
  <c r="E39" i="2"/>
  <c r="D39" i="2"/>
  <c r="H37" i="2"/>
  <c r="G37" i="2"/>
  <c r="F37" i="2"/>
  <c r="E37" i="2"/>
  <c r="D37" i="2"/>
  <c r="H36" i="2"/>
  <c r="G36" i="2"/>
  <c r="F36" i="2"/>
  <c r="E36" i="2"/>
  <c r="D36" i="2"/>
  <c r="H35" i="2"/>
  <c r="G35" i="2"/>
  <c r="F35" i="2"/>
  <c r="E35" i="2"/>
  <c r="D35" i="2"/>
  <c r="H34" i="2"/>
  <c r="G34" i="2"/>
  <c r="F34" i="2"/>
  <c r="E34" i="2"/>
  <c r="D34" i="2"/>
  <c r="H32" i="2"/>
  <c r="G32" i="2"/>
  <c r="F32" i="2"/>
  <c r="E32" i="2"/>
  <c r="D32" i="2"/>
  <c r="H31" i="2"/>
  <c r="G31" i="2"/>
  <c r="F31" i="2"/>
  <c r="E31" i="2"/>
  <c r="D31" i="2"/>
  <c r="H30" i="2"/>
  <c r="G30" i="2"/>
  <c r="F30" i="2"/>
  <c r="E30" i="2"/>
  <c r="D30" i="2"/>
  <c r="H29" i="2"/>
  <c r="G29" i="2"/>
  <c r="F29" i="2"/>
  <c r="E29" i="2"/>
  <c r="D29" i="2"/>
  <c r="H28" i="2"/>
  <c r="G28" i="2"/>
  <c r="F28" i="2"/>
  <c r="E28" i="2"/>
  <c r="D28" i="2"/>
  <c r="I54" i="1"/>
  <c r="H54" i="1"/>
  <c r="G54" i="1"/>
  <c r="F54" i="1"/>
  <c r="E54" i="1"/>
  <c r="I53" i="1"/>
  <c r="H53" i="1"/>
  <c r="G53" i="1"/>
  <c r="F53" i="1"/>
  <c r="E53" i="1"/>
  <c r="I52" i="1"/>
  <c r="H52" i="1"/>
  <c r="G52" i="1"/>
  <c r="F52" i="1"/>
  <c r="E52" i="1"/>
  <c r="I51" i="1"/>
  <c r="H51" i="1"/>
  <c r="G51" i="1"/>
  <c r="F51" i="1"/>
  <c r="E51" i="1"/>
  <c r="I50" i="1"/>
  <c r="H50" i="1"/>
  <c r="G50" i="1"/>
  <c r="F50" i="1"/>
  <c r="E50" i="1"/>
  <c r="I49" i="1"/>
  <c r="H49" i="1"/>
  <c r="G49" i="1"/>
  <c r="F49" i="1"/>
  <c r="E49" i="1"/>
  <c r="I48" i="1"/>
  <c r="H48" i="1"/>
  <c r="G48" i="1"/>
  <c r="F48" i="1"/>
  <c r="E48" i="1"/>
  <c r="I47" i="1"/>
  <c r="H47" i="1"/>
  <c r="G47" i="1"/>
  <c r="F47" i="1"/>
  <c r="E47" i="1"/>
  <c r="I46" i="1"/>
  <c r="H46" i="1"/>
  <c r="G46" i="1"/>
  <c r="F46" i="1"/>
  <c r="E46" i="1"/>
  <c r="I45" i="1"/>
  <c r="H45" i="1"/>
  <c r="G45" i="1"/>
  <c r="F45" i="1"/>
  <c r="E45" i="1"/>
  <c r="I44" i="1"/>
  <c r="H44" i="1"/>
  <c r="G44" i="1"/>
  <c r="F44" i="1"/>
  <c r="E44" i="1"/>
  <c r="H38" i="2"/>
  <c r="G38" i="2"/>
  <c r="F38" i="2"/>
  <c r="E38" i="2"/>
  <c r="D38" i="2"/>
  <c r="H33" i="2"/>
  <c r="G33" i="2"/>
  <c r="F33" i="2"/>
  <c r="E33" i="2"/>
  <c r="D33" i="2"/>
  <c r="H41" i="2"/>
  <c r="G41" i="2"/>
  <c r="F41" i="2"/>
  <c r="E41" i="2"/>
  <c r="D41" i="2"/>
  <c r="I55" i="1"/>
  <c r="H55" i="1"/>
  <c r="G55" i="1"/>
  <c r="F55" i="1"/>
  <c r="E55" i="1"/>
  <c r="G22" i="1"/>
  <c r="E22" i="1"/>
  <c r="F22" i="1"/>
  <c r="F37" i="1"/>
  <c r="G34" i="1"/>
  <c r="E20" i="1"/>
  <c r="F24" i="1"/>
  <c r="E19" i="1"/>
  <c r="G42" i="1"/>
  <c r="G39" i="1"/>
  <c r="F41" i="1"/>
  <c r="E37" i="1"/>
  <c r="E40" i="1"/>
  <c r="F20" i="1"/>
  <c r="E38" i="1"/>
  <c r="E29" i="1"/>
  <c r="F34" i="1"/>
  <c r="F36" i="1"/>
  <c r="F40" i="1"/>
  <c r="G30" i="1"/>
  <c r="F33" i="1"/>
  <c r="E32" i="1"/>
  <c r="F30" i="1"/>
  <c r="E27" i="1"/>
  <c r="F21" i="1"/>
  <c r="E39" i="1"/>
  <c r="F38" i="1"/>
  <c r="F23" i="1"/>
  <c r="E31" i="1"/>
  <c r="E36" i="1"/>
  <c r="F42" i="1"/>
  <c r="G19" i="1"/>
  <c r="E34" i="1"/>
  <c r="G26" i="1"/>
  <c r="F29" i="1"/>
  <c r="E26" i="1"/>
  <c r="G35" i="1"/>
  <c r="E41" i="1"/>
  <c r="F28" i="1"/>
  <c r="F35" i="1"/>
  <c r="F19" i="1"/>
  <c r="G32" i="1"/>
  <c r="G21" i="1"/>
  <c r="E21" i="1"/>
  <c r="F31" i="1"/>
  <c r="G25" i="1"/>
  <c r="E28" i="1"/>
  <c r="G38" i="1"/>
  <c r="G31" i="1"/>
  <c r="E35" i="1"/>
  <c r="G29" i="1"/>
  <c r="G28" i="1"/>
  <c r="G41" i="1"/>
  <c r="F25" i="1"/>
  <c r="E33" i="1"/>
  <c r="G24" i="1"/>
  <c r="G27" i="1"/>
  <c r="G23" i="1"/>
  <c r="G20" i="1"/>
  <c r="E24" i="1"/>
  <c r="E25" i="1"/>
  <c r="E30" i="1"/>
  <c r="F27" i="1"/>
  <c r="F26" i="1"/>
  <c r="G36" i="1"/>
  <c r="E23" i="1"/>
  <c r="E42" i="1"/>
  <c r="G40" i="1"/>
  <c r="F39" i="1"/>
  <c r="F32" i="1"/>
  <c r="G33" i="1"/>
  <c r="G37" i="1"/>
  <c r="H27" i="2"/>
  <c r="G27" i="2"/>
  <c r="F27" i="2"/>
  <c r="D27" i="2"/>
  <c r="E27" i="2"/>
  <c r="H26" i="2"/>
  <c r="G26" i="2"/>
  <c r="F26" i="2"/>
  <c r="E26" i="2"/>
  <c r="D26" i="2"/>
  <c r="I38" i="2" l="1"/>
  <c r="J38" i="2" s="1"/>
  <c r="I33" i="2"/>
  <c r="J33" i="2" s="1"/>
  <c r="I41" i="2"/>
  <c r="J41" i="2" s="1"/>
  <c r="J55" i="1"/>
  <c r="K55" i="1" s="1"/>
  <c r="D58" i="1"/>
  <c r="I26" i="2"/>
  <c r="J26" i="2" s="1"/>
  <c r="K13" i="1"/>
  <c r="K11" i="1"/>
  <c r="H18" i="1" l="1"/>
  <c r="I18" i="1"/>
  <c r="H22" i="1"/>
  <c r="I22" i="1"/>
  <c r="H40" i="1"/>
  <c r="I21" i="1"/>
  <c r="H25" i="1"/>
  <c r="H20" i="1"/>
  <c r="I30" i="1"/>
  <c r="H33" i="1"/>
  <c r="I33" i="1"/>
  <c r="I29" i="1"/>
  <c r="H21" i="1"/>
  <c r="H37" i="1"/>
  <c r="H35" i="1"/>
  <c r="I35" i="1"/>
  <c r="H39" i="1"/>
  <c r="H29" i="1"/>
  <c r="H27" i="1"/>
  <c r="H30" i="1"/>
  <c r="I36" i="1"/>
  <c r="I25" i="1"/>
  <c r="I40" i="1"/>
  <c r="I34" i="1"/>
  <c r="I37" i="1"/>
  <c r="H31" i="1"/>
  <c r="I27" i="1"/>
  <c r="I41" i="1"/>
  <c r="H26" i="1"/>
  <c r="H41" i="1"/>
  <c r="I19" i="1"/>
  <c r="I28" i="1"/>
  <c r="I42" i="1"/>
  <c r="I38" i="1"/>
  <c r="I24" i="1"/>
  <c r="H42" i="1"/>
  <c r="H38" i="1"/>
  <c r="I39" i="1"/>
  <c r="H36" i="1"/>
  <c r="H24" i="1"/>
  <c r="H28" i="1"/>
  <c r="H23" i="1"/>
  <c r="H34" i="1"/>
  <c r="I23" i="1"/>
  <c r="I32" i="1"/>
  <c r="I31" i="1"/>
  <c r="I20" i="1"/>
  <c r="H19" i="1"/>
  <c r="H32" i="1"/>
  <c r="I26" i="1"/>
  <c r="J19" i="1" l="1"/>
  <c r="K19" i="1" s="1"/>
  <c r="J42" i="1"/>
  <c r="K42" i="1" s="1"/>
  <c r="J41" i="1"/>
  <c r="K41" i="1" s="1"/>
  <c r="J40" i="1"/>
  <c r="K40" i="1" s="1"/>
  <c r="J38" i="1"/>
  <c r="K38" i="1" s="1"/>
  <c r="J37" i="1"/>
  <c r="K37" i="1" s="1"/>
  <c r="J34" i="1"/>
  <c r="K34" i="1" s="1"/>
  <c r="J36" i="1"/>
  <c r="K36" i="1" s="1"/>
  <c r="J30" i="1"/>
  <c r="K30" i="1" s="1"/>
  <c r="J39" i="1"/>
  <c r="K39" i="1" s="1"/>
  <c r="J35" i="1"/>
  <c r="K35" i="1" s="1"/>
  <c r="J33" i="1"/>
  <c r="K33" i="1" s="1"/>
  <c r="J32" i="1"/>
  <c r="K32" i="1" s="1"/>
  <c r="J29" i="1"/>
  <c r="K29" i="1" s="1"/>
  <c r="J31" i="1"/>
  <c r="K31" i="1" s="1"/>
  <c r="J28" i="1"/>
  <c r="K28" i="1" s="1"/>
  <c r="J27" i="1"/>
  <c r="K27" i="1" s="1"/>
  <c r="J26" i="1"/>
  <c r="K26" i="1" s="1"/>
  <c r="J25" i="1"/>
  <c r="K25" i="1" s="1"/>
  <c r="J24" i="1"/>
  <c r="K24" i="1" s="1"/>
  <c r="J23" i="1"/>
  <c r="K23" i="1" s="1"/>
  <c r="J22" i="1"/>
  <c r="K22" i="1" s="1"/>
  <c r="J21" i="1"/>
  <c r="K21" i="1" s="1"/>
  <c r="J20" i="1"/>
  <c r="K20" i="1" s="1"/>
  <c r="G25" i="2"/>
  <c r="D17" i="2" l="1"/>
  <c r="D16" i="2"/>
  <c r="D15" i="2"/>
  <c r="F11" i="1" l="1"/>
  <c r="K7" i="1" l="1"/>
  <c r="L7" i="1" s="1"/>
  <c r="E25" i="2"/>
  <c r="F25" i="2"/>
  <c r="H25" i="2"/>
  <c r="I27" i="2"/>
  <c r="J27" i="2" s="1"/>
  <c r="K9" i="1"/>
  <c r="K8" i="1"/>
  <c r="J25" i="2"/>
  <c r="I25" i="2"/>
  <c r="D25" i="2"/>
  <c r="L9" i="1" l="1"/>
  <c r="L45" i="1"/>
  <c r="L44" i="1"/>
  <c r="L46" i="1"/>
  <c r="L47" i="1"/>
  <c r="K12" i="1"/>
  <c r="L53" i="1"/>
  <c r="L55" i="1"/>
  <c r="L54" i="1"/>
  <c r="K6" i="1"/>
  <c r="C58" i="1" s="1"/>
  <c r="L52" i="1" l="1"/>
  <c r="L51" i="1"/>
  <c r="L50" i="1"/>
  <c r="L49" i="1"/>
  <c r="L48" i="1"/>
  <c r="L19" i="1" l="1"/>
  <c r="L38" i="1"/>
  <c r="L31" i="1"/>
  <c r="L35" i="1"/>
  <c r="L26" i="1"/>
  <c r="L37" i="1"/>
  <c r="L20" i="1"/>
  <c r="L23" i="1"/>
  <c r="L41" i="1"/>
  <c r="L24" i="1"/>
  <c r="L29" i="1"/>
  <c r="L39" i="1"/>
  <c r="L30" i="1"/>
  <c r="L27" i="1"/>
  <c r="L36" i="1"/>
  <c r="L32" i="1"/>
  <c r="L25" i="1"/>
  <c r="L22" i="1"/>
  <c r="L28" i="1"/>
  <c r="L34" i="1"/>
  <c r="L33" i="1"/>
  <c r="L21" i="1"/>
  <c r="L40" i="1"/>
  <c r="K14" i="1" l="1"/>
  <c r="L42" i="1"/>
</calcChain>
</file>

<file path=xl/sharedStrings.xml><?xml version="1.0" encoding="utf-8"?>
<sst xmlns="http://schemas.openxmlformats.org/spreadsheetml/2006/main" count="9478" uniqueCount="652">
  <si>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</si>
  <si>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</si>
  <si>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</si>
  <si>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</si>
  <si>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</si>
  <si>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</si>
  <si>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</si>
  <si>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</si>
  <si>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</si>
  <si>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</si>
  <si>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</si>
  <si>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</si>
  <si>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</si>
  <si>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</si>
  <si>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</si>
  <si>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</si>
  <si>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</si>
  <si>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</si>
  <si>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</si>
  <si>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</si>
  <si>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</si>
  <si>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</si>
  <si>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</si>
  <si>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</si>
  <si>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</si>
  <si>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</si>
  <si>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</si>
  <si>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</si>
  <si>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</si>
  <si>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</si>
  <si>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</si>
  <si>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</si>
  <si>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</si>
  <si>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</si>
  <si>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</si>
  <si>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</si>
  <si>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</si>
  <si>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</si>
  <si>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</si>
  <si>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</si>
  <si>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</si>
  <si>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</si>
  <si>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</si>
  <si>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</si>
  <si>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</si>
  <si>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</si>
  <si>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</si>
  <si>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</si>
  <si>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</si>
  <si>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</si>
  <si>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</si>
  <si>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</si>
  <si>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</si>
  <si>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</si>
  <si>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</si>
  <si>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</si>
  <si>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</si>
  <si>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</si>
  <si>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</si>
  <si>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</si>
  <si>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</si>
  <si>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</si>
  <si>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</si>
  <si>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</si>
  <si>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</si>
  <si>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</si>
  <si>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</si>
  <si>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</si>
  <si>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</si>
  <si>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</si>
  <si>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</si>
  <si>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</si>
  <si>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</si>
  <si>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</si>
  <si>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</si>
  <si>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</si>
  <si>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</si>
  <si>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</si>
  <si>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</si>
  <si>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</si>
  <si>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</si>
  <si>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</si>
  <si>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</si>
  <si>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</si>
  <si>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</si>
  <si>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</si>
  <si>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</si>
  <si>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</si>
  <si>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</si>
  <si>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</si>
  <si>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</si>
  <si>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</si>
  <si>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</si>
  <si>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</si>
  <si>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</si>
  <si>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</si>
  <si>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</si>
  <si>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</si>
  <si>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</si>
  <si>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</si>
  <si>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</si>
  <si>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</si>
  <si>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</si>
  <si>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</si>
  <si>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</si>
  <si>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</si>
  <si>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</si>
  <si>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</si>
  <si>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</si>
  <si>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</si>
  <si>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</si>
  <si>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</si>
  <si>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</si>
  <si>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</si>
  <si>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</si>
  <si>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</si>
  <si>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</si>
  <si>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</si>
  <si>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</si>
  <si>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</si>
  <si>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</si>
  <si>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</si>
  <si>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</si>
  <si>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</si>
  <si>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</si>
  <si>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</si>
  <si>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</si>
  <si>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</si>
  <si>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</si>
  <si>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</si>
  <si>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</si>
  <si>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</si>
  <si>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</si>
  <si>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</si>
  <si>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</si>
  <si>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</si>
  <si>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</si>
  <si>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</si>
  <si>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</si>
  <si>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</si>
  <si>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</si>
  <si>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</si>
  <si>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</si>
  <si>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</si>
  <si>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</si>
  <si>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</si>
  <si>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</si>
  <si>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</si>
  <si>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</si>
  <si>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</si>
  <si>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</si>
  <si>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</si>
  <si>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</si>
  <si>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</si>
  <si>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</si>
  <si>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</si>
  <si>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</si>
  <si>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</si>
  <si>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</si>
  <si>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</si>
  <si>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</si>
  <si>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</si>
  <si>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</si>
  <si>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</si>
  <si>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</si>
  <si>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</si>
  <si>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</si>
  <si>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</si>
  <si>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</si>
  <si>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</si>
  <si>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</si>
  <si>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</si>
  <si>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</si>
  <si>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</si>
  <si>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</si>
  <si>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</si>
  <si>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</si>
  <si>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</si>
  <si>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</si>
  <si>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</si>
  <si>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</si>
  <si>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</si>
  <si>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</si>
  <si>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</si>
  <si>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</si>
  <si>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</si>
  <si>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</si>
  <si>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</si>
  <si>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</si>
  <si>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</si>
  <si>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</si>
  <si>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</si>
  <si>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</si>
  <si>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</si>
  <si>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</si>
  <si>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</si>
  <si>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</si>
  <si>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</si>
  <si>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</si>
  <si>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</si>
  <si>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</si>
  <si>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</si>
  <si>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</si>
  <si>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</si>
  <si>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</si>
  <si>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</si>
  <si>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Minor 1</t>
  </si>
  <si>
    <t>Minor 2</t>
  </si>
  <si>
    <t>Management</t>
  </si>
  <si>
    <t>Select here</t>
  </si>
  <si>
    <t>1 minor + free electives</t>
  </si>
  <si>
    <t>2 minors</t>
  </si>
  <si>
    <t>Free electives</t>
  </si>
  <si>
    <t>Part C</t>
  </si>
  <si>
    <t>Part A</t>
  </si>
  <si>
    <t>Electives from other Schools</t>
  </si>
  <si>
    <t>Part B</t>
  </si>
  <si>
    <t>Business Analytics major</t>
  </si>
  <si>
    <t>Accountancy minor</t>
  </si>
  <si>
    <t>Applied Economics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</si>
  <si>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</si>
  <si>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</si>
  <si>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</si>
  <si>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</si>
  <si>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</si>
  <si>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</si>
  <si>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</si>
  <si>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 xml:space="preserve">Semester 1, Semester 2 </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</si>
  <si>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</si>
  <si>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</si>
  <si>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</si>
  <si>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</si>
  <si>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</si>
  <si>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</si>
  <si>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</si>
  <si>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</si>
  <si>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</si>
  <si>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</si>
  <si>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</si>
  <si>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</si>
  <si>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</si>
  <si>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</si>
  <si>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</si>
  <si>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</si>
  <si>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</si>
  <si>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</si>
  <si>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</si>
  <si>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</si>
  <si>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</si>
  <si>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</si>
  <si>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</si>
  <si>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</si>
  <si>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</si>
  <si>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</si>
  <si>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</si>
  <si>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</si>
  <si>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</si>
  <si>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</si>
  <si>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</si>
  <si>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</si>
  <si>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</si>
  <si>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</si>
  <si>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</si>
  <si>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</si>
  <si>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</si>
  <si>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</si>
  <si>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</si>
  <si>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</si>
  <si>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</si>
  <si>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</si>
  <si>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</si>
  <si>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</si>
  <si>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</si>
  <si>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</si>
  <si>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</si>
  <si>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</si>
  <si>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</si>
  <si>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</si>
  <si>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</si>
  <si>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</si>
  <si>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</si>
  <si>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</si>
  <si>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</si>
  <si>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</si>
  <si>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</si>
  <si>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</si>
  <si>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Digital marketing minor</t>
  </si>
  <si>
    <t>Minor</t>
  </si>
  <si>
    <t>Major</t>
  </si>
  <si>
    <t>Digital marketing</t>
  </si>
  <si>
    <t>Semester</t>
  </si>
  <si>
    <t>Year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</si>
  <si>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</si>
  <si>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</si>
  <si>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</si>
  <si>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</si>
  <si>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</si>
  <si>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</si>
  <si>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</si>
  <si>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</si>
  <si>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</si>
  <si>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</si>
  <si>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</si>
  <si>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</si>
  <si>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</si>
  <si>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</si>
  <si>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</si>
  <si>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ECM1953</t>
  </si>
  <si>
    <t>Principles of economics</t>
  </si>
  <si>
    <t>ACM2130</t>
  </si>
  <si>
    <t>Forensic accounting</t>
  </si>
  <si>
    <t>ACM2900</t>
  </si>
  <si>
    <t>Sustainability management and reporting</t>
  </si>
  <si>
    <t>ACM5260</t>
  </si>
  <si>
    <t>Digital accounting</t>
  </si>
  <si>
    <t>ACM5903</t>
  </si>
  <si>
    <t>Accounting for business</t>
  </si>
  <si>
    <t>Financial accounting 2</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</si>
  <si>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</si>
  <si>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</si>
  <si>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</si>
  <si>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</si>
  <si>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</si>
  <si>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</si>
  <si>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</si>
  <si>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</si>
  <si>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</si>
  <si>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</si>
  <si>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</si>
  <si>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</si>
  <si>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</si>
  <si>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</si>
  <si>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</si>
  <si>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</si>
  <si>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</si>
  <si>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</si>
  <si>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</si>
  <si>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</si>
  <si>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</si>
  <si>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</si>
  <si>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</si>
  <si>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</si>
  <si>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</si>
  <si>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</si>
  <si>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</si>
  <si>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</si>
  <si>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</si>
  <si>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</si>
  <si>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</si>
  <si>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</si>
  <si>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</si>
  <si>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</si>
  <si>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</si>
  <si>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</si>
  <si>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</si>
  <si>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</si>
  <si>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</si>
  <si>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</si>
  <si>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</si>
  <si>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</si>
  <si>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</si>
  <si>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</si>
  <si>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</si>
  <si>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</si>
  <si>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</si>
  <si>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</si>
  <si>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</si>
  <si>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</si>
  <si>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</si>
  <si>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</si>
  <si>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</si>
  <si>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</si>
  <si>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</si>
  <si>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</si>
  <si>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</si>
  <si>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</si>
  <si>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</si>
  <si>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</si>
  <si>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</si>
  <si>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</si>
  <si>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</si>
  <si>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</si>
  <si>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</si>
  <si>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</si>
  <si>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</si>
  <si>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</si>
  <si>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</si>
  <si>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</si>
  <si>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</si>
  <si>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</si>
  <si>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</si>
  <si>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</si>
  <si>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</si>
  <si>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</si>
  <si>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</si>
  <si>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</si>
  <si>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</si>
  <si>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</si>
  <si>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</si>
  <si>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</si>
  <si>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</si>
  <si>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</si>
  <si>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</si>
  <si>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</si>
  <si>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</si>
  <si>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</si>
  <si>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</si>
  <si>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AMU1277</t>
  </si>
  <si>
    <t>AMU1278</t>
  </si>
  <si>
    <t>AMU2450</t>
  </si>
  <si>
    <t>AMU3451</t>
  </si>
  <si>
    <t>Media studies</t>
  </si>
  <si>
    <t>Communication technologies and practices</t>
  </si>
  <si>
    <t>Contemporary media theory</t>
  </si>
  <si>
    <t>Freedom and control in the media</t>
  </si>
  <si>
    <t>Semester 2, October</t>
  </si>
  <si>
    <t>AMU1330</t>
  </si>
  <si>
    <t>AMU1331</t>
  </si>
  <si>
    <t>AMU2145</t>
  </si>
  <si>
    <t>AMU2146</t>
  </si>
  <si>
    <t>AMU2439</t>
  </si>
  <si>
    <t>AMU2453</t>
  </si>
  <si>
    <t>AMU3029</t>
  </si>
  <si>
    <t>AMU3580</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</si>
  <si>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</si>
  <si>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</si>
  <si>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</si>
  <si>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</si>
  <si>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</si>
  <si>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</si>
  <si>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</si>
  <si>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</si>
  <si>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AMU2814</t>
  </si>
  <si>
    <t>AMU3575</t>
  </si>
  <si>
    <t>AMU3650</t>
  </si>
  <si>
    <t>AMU3744</t>
  </si>
  <si>
    <t>Transforming community: Project design and public relations for social campaigns</t>
  </si>
  <si>
    <t>Task force: Responding to global challenges</t>
  </si>
  <si>
    <t>A world in crisis: Multilevel responses to global emergencies</t>
  </si>
  <si>
    <t>Workplace learning internship</t>
  </si>
  <si>
    <t>AMU2315</t>
  </si>
  <si>
    <t>Strategies in writing experiments</t>
  </si>
  <si>
    <t>AMU1223</t>
  </si>
  <si>
    <t>AMU1224</t>
  </si>
  <si>
    <t>AMU2448</t>
  </si>
  <si>
    <t>AMU3127</t>
  </si>
  <si>
    <t>AMU3859</t>
  </si>
  <si>
    <t>Film, Television and Screen Studies: Approaches</t>
  </si>
  <si>
    <t>Film, Television and Screen Studies: Forms</t>
  </si>
  <si>
    <t>Film genres</t>
  </si>
  <si>
    <t>Stardom: Celebrity, society and power</t>
  </si>
  <si>
    <t>Writing portfolio</t>
  </si>
  <si>
    <t>AMU1055</t>
  </si>
  <si>
    <t>AMU1325</t>
  </si>
  <si>
    <t>AMU3570</t>
  </si>
  <si>
    <t>Introduction to global studies</t>
  </si>
  <si>
    <t>Introduction to world politics and history</t>
  </si>
  <si>
    <t>International relations</t>
  </si>
  <si>
    <t>FIT1008</t>
  </si>
  <si>
    <t>FIT1045</t>
  </si>
  <si>
    <t>FIT1047</t>
  </si>
  <si>
    <t>FIT2004</t>
  </si>
  <si>
    <t>FIT2014</t>
  </si>
  <si>
    <t>MAT1830</t>
  </si>
  <si>
    <t>MAT1841</t>
  </si>
  <si>
    <t>Introduction to computer science</t>
  </si>
  <si>
    <t>Introduction to programming</t>
  </si>
  <si>
    <t>Introduction to computer systems, networks and security</t>
  </si>
  <si>
    <t>Algorithms and data structures</t>
  </si>
  <si>
    <t>Theory of computation</t>
  </si>
  <si>
    <t>Discrete mathematics for computer science</t>
  </si>
  <si>
    <t>Continuous mathematics for computer science</t>
  </si>
  <si>
    <t>FIT1055</t>
  </si>
  <si>
    <t>IT professional practice and ethics</t>
  </si>
  <si>
    <t>FIT2099</t>
  </si>
  <si>
    <t>FIT2102</t>
  </si>
  <si>
    <t>FIT3143</t>
  </si>
  <si>
    <t>FIT3155</t>
  </si>
  <si>
    <t>FIT3171</t>
  </si>
  <si>
    <t>Object oriented design and implementation</t>
  </si>
  <si>
    <t>Programming paradigms</t>
  </si>
  <si>
    <t>Parallel computing</t>
  </si>
  <si>
    <t>Advanced data structures and algorithms</t>
  </si>
  <si>
    <t>Databases</t>
  </si>
  <si>
    <t>FIT3080</t>
  </si>
  <si>
    <t>FIT3081</t>
  </si>
  <si>
    <t>FIT3159</t>
  </si>
  <si>
    <t>FIT3175</t>
  </si>
  <si>
    <t>FIT3182</t>
  </si>
  <si>
    <t>Artificial intelligence</t>
  </si>
  <si>
    <t>Image processing</t>
  </si>
  <si>
    <t>Computer architecture</t>
  </si>
  <si>
    <t>Usability</t>
  </si>
  <si>
    <t>Big data management and processing</t>
  </si>
  <si>
    <t>Computer science project 1</t>
  </si>
  <si>
    <t>Computer science project 2</t>
  </si>
  <si>
    <t>Industry work experience</t>
  </si>
  <si>
    <t>FIT3161</t>
  </si>
  <si>
    <t>FIT3162</t>
  </si>
  <si>
    <t>FIT3199</t>
  </si>
  <si>
    <t>AMU2020</t>
  </si>
  <si>
    <t>International human rights</t>
  </si>
  <si>
    <t>Select Minor here</t>
  </si>
  <si>
    <t>MGX3121</t>
  </si>
  <si>
    <t>MGW3130</t>
  </si>
  <si>
    <t>Organisational change and development</t>
  </si>
  <si>
    <t>Alternative Semester</t>
  </si>
  <si>
    <t>February Intake</t>
  </si>
  <si>
    <t>July Intake</t>
  </si>
  <si>
    <t>Intake Semester</t>
  </si>
  <si>
    <t>Course Map Tool</t>
  </si>
  <si>
    <t>MKM3202</t>
  </si>
  <si>
    <t>International study program</t>
  </si>
  <si>
    <t>ETM1005</t>
  </si>
  <si>
    <t>Programming for business applications</t>
  </si>
  <si>
    <t>MON3750</t>
  </si>
  <si>
    <t>BEX3201</t>
  </si>
  <si>
    <t>BEX3202</t>
  </si>
  <si>
    <t>BEX3701</t>
  </si>
  <si>
    <t>Global business and digital transformation</t>
  </si>
  <si>
    <t>AI applications in business</t>
  </si>
  <si>
    <t>Digital technology and business</t>
  </si>
  <si>
    <t>ETX2200</t>
  </si>
  <si>
    <t>Digital business intelligence</t>
  </si>
  <si>
    <t>MGX2030</t>
  </si>
  <si>
    <t>Global supply chains</t>
  </si>
  <si>
    <t>MKX2010</t>
  </si>
  <si>
    <t>Digital communication</t>
  </si>
  <si>
    <t>If you are planning to go for international or intercampus exchange, you may use this tool for evaulation.</t>
  </si>
  <si>
    <t>FIT1058</t>
  </si>
  <si>
    <t>Foundations of computing</t>
  </si>
  <si>
    <t>FIT2094</t>
  </si>
  <si>
    <t>FIT2109</t>
  </si>
  <si>
    <t>Computer science workshop</t>
  </si>
  <si>
    <t>AMU1160</t>
  </si>
  <si>
    <t>Digital culture and society</t>
  </si>
  <si>
    <t>AMU1163</t>
  </si>
  <si>
    <t>Media and global mobility</t>
  </si>
  <si>
    <t>AMU2007</t>
  </si>
  <si>
    <t>Digital media and social change</t>
  </si>
  <si>
    <t>AMU2013</t>
  </si>
  <si>
    <t>Digital media policy and governance</t>
  </si>
  <si>
    <t>AMU3010</t>
  </si>
  <si>
    <t>Social media and communication campaign</t>
  </si>
  <si>
    <t>ETM1015</t>
  </si>
  <si>
    <t>ETM1020</t>
  </si>
  <si>
    <t>ETM1030</t>
  </si>
  <si>
    <t>ETM2110</t>
  </si>
  <si>
    <t>ETM2550</t>
  </si>
  <si>
    <t>ETM2860</t>
  </si>
  <si>
    <t>ETM3550</t>
  </si>
  <si>
    <t>ETM3860</t>
  </si>
  <si>
    <t>ETM2200</t>
  </si>
  <si>
    <t>Capstone</t>
  </si>
  <si>
    <t>Part D</t>
  </si>
  <si>
    <t>Notes:- (O) = Replaced units</t>
  </si>
  <si>
    <t>Duplicated units and minor(s) will be highlighted in red.</t>
  </si>
  <si>
    <t>Notes:- (O) = Replaced/Old units</t>
  </si>
  <si>
    <t>If you include the wrong unit code, it will appear as an 'Electives from other Schools'. Please ensure you type in the correct unit code. Make sure that there is no blank spaces in front or behind the unit code.</t>
  </si>
  <si>
    <t xml:space="preserve">You cannot choose the same MINOR twice. </t>
  </si>
  <si>
    <t>Applied economics</t>
  </si>
  <si>
    <t>Banking and financial management</t>
  </si>
  <si>
    <t>Business law and taxation</t>
  </si>
  <si>
    <t>Econometrics and business statistics</t>
  </si>
  <si>
    <t>Economics and strategy for business</t>
  </si>
  <si>
    <t>FinTech</t>
  </si>
  <si>
    <t>International business management</t>
  </si>
  <si>
    <t>Strategic marketing</t>
  </si>
  <si>
    <t>Sustainability and responsible management</t>
  </si>
  <si>
    <t>Part D: Elective Studies</t>
  </si>
  <si>
    <t>Core Studies</t>
  </si>
  <si>
    <t>Discipline Studies</t>
  </si>
  <si>
    <t>Capstone studies</t>
  </si>
  <si>
    <t>Elective Studies</t>
  </si>
  <si>
    <t>BFM2110</t>
  </si>
  <si>
    <t>BFM3140</t>
  </si>
  <si>
    <t>ECM3140</t>
  </si>
  <si>
    <t>Technology, business and economy</t>
  </si>
  <si>
    <t>Additional (O)</t>
  </si>
  <si>
    <t>Course Completed</t>
  </si>
  <si>
    <t>Minors</t>
  </si>
  <si>
    <t>*Please make sure you have completed the required General Studies (9410) units as well</t>
  </si>
  <si>
    <t>CORE</t>
  </si>
  <si>
    <t>Intake year</t>
  </si>
  <si>
    <t>CAPSTONE</t>
  </si>
  <si>
    <t>ACCT</t>
  </si>
  <si>
    <t>BEW3100</t>
  </si>
  <si>
    <t>ESB</t>
  </si>
  <si>
    <t>AE</t>
  </si>
  <si>
    <t>ECX3550</t>
  </si>
  <si>
    <t>BFM</t>
  </si>
  <si>
    <t>BFW3652</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</si>
  <si>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</si>
  <si>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</si>
  <si>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</si>
  <si>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</si>
  <si>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</si>
  <si>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</si>
  <si>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</si>
  <si>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</si>
  <si>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</si>
  <si>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</si>
  <si>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</si>
  <si>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</si>
  <si>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</si>
  <si>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</si>
  <si>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</si>
  <si>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</si>
  <si>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</si>
  <si>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</si>
  <si>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</si>
  <si>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</si>
  <si>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</si>
  <si>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</si>
  <si>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</si>
  <si>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</si>
  <si>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</si>
  <si>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</si>
  <si>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</si>
  <si>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</si>
  <si>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</si>
  <si>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</si>
  <si>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</si>
  <si>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</si>
  <si>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</si>
  <si>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</si>
  <si>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</si>
  <si>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</si>
  <si>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</si>
  <si>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</si>
  <si>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</si>
  <si>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</si>
  <si>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No</t>
  </si>
  <si>
    <r>
      <t xml:space="preserve">You can only complete MGW1011 </t>
    </r>
    <r>
      <rPr>
        <b/>
        <sz val="10"/>
        <color theme="1"/>
        <rFont val="Calibri"/>
        <family val="2"/>
      </rPr>
      <t xml:space="preserve">OR </t>
    </r>
    <r>
      <rPr>
        <sz val="10"/>
        <color theme="1"/>
        <rFont val="Calibri"/>
        <family val="2"/>
      </rPr>
      <t>MGW1100</t>
    </r>
  </si>
  <si>
    <r>
      <t xml:space="preserve">You can only complete MGW1100 </t>
    </r>
    <r>
      <rPr>
        <b/>
        <sz val="10"/>
        <color theme="1"/>
        <rFont val="Calibri"/>
        <family val="2"/>
      </rPr>
      <t xml:space="preserve">OR </t>
    </r>
    <r>
      <rPr>
        <sz val="10"/>
        <color theme="1"/>
        <rFont val="Calibri"/>
        <family val="2"/>
      </rPr>
      <t>MGW1011</t>
    </r>
  </si>
  <si>
    <t>Economics and Strategy for Business minor</t>
  </si>
  <si>
    <t>Banking and Financial Management minor</t>
  </si>
  <si>
    <t>Digital Marketing minor</t>
  </si>
  <si>
    <t>International Business Management minor</t>
  </si>
  <si>
    <t>FinTech minor</t>
  </si>
  <si>
    <r>
      <rPr>
        <b/>
        <sz val="11"/>
        <color rgb="FF000000"/>
        <rFont val="Arial"/>
        <family val="2"/>
      </rPr>
      <t xml:space="preserve">Bachelor in Actuarial Analytics (2025 Onwards)
</t>
    </r>
    <r>
      <rPr>
        <sz val="9"/>
        <color rgb="FF000000"/>
        <rFont val="Arial"/>
        <family val="2"/>
      </rPr>
      <t>Course Code: B2052</t>
    </r>
  </si>
  <si>
    <t>Select Semester here</t>
  </si>
  <si>
    <t>Select Alt Semester</t>
  </si>
  <si>
    <t>Select Intake Semester here</t>
  </si>
  <si>
    <t>You must ensure that you complete no more than 10 units (60 credit points) at Level 1 and at least
six units (24 credit points) at Level 3</t>
  </si>
  <si>
    <t>If you failed a unit, do not include it in the semester you failed it.</t>
  </si>
  <si>
    <r>
      <t xml:space="preserve">Bachelor in Actuarial Analytics (2025 Onwards)
</t>
    </r>
    <r>
      <rPr>
        <sz val="10"/>
        <color rgb="FF000000"/>
        <rFont val="Arial"/>
        <family val="2"/>
      </rPr>
      <t>Course Code: B2052</t>
    </r>
  </si>
  <si>
    <t xml:space="preserve">The course map tool does not help you check the requisites and enrolment rules of the unit. You need to refer
to the handbook and ensure that you have met the requisites and enrolment rules before enrolling in that unit.  </t>
  </si>
  <si>
    <t>If you plan to enrol in the electives from other schools, it is your responsibility to ensure that you have met the prerequisites and enrolment rules.</t>
  </si>
  <si>
    <t xml:space="preserve">No more than 12 credit points can be credited towards Part A to D and a minor or between two minors, 
within the course. </t>
  </si>
  <si>
    <r>
      <rPr>
        <b/>
        <sz val="9"/>
        <color rgb="FF000000"/>
        <rFont val="Arial"/>
        <family val="2"/>
      </rPr>
      <t>Instructions:</t>
    </r>
    <r>
      <rPr>
        <sz val="9"/>
        <color rgb="FF000000"/>
        <rFont val="Arial"/>
        <family val="2"/>
      </rPr>
      <t xml:space="preserve">
1. Select the number of electives exempted as per your credit letter. If none, leave it blank.
2. Please input the unit code as per the credit letter.</t>
    </r>
  </si>
  <si>
    <t>School of Business, Monash University Malaysia -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</si>
</sst>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sz val="9"/>
      <name val="Arial"/>
      <family val="2"/>
    </font>
    <font>
      <b/>
      <sz val="10"/>
      <color theme="10"/>
      <name val="Arial"/>
      <family val="2"/>
    </font>
    <font>
      <b/>
      <sz val="8"/>
      <name val="Arial"/>
      <family val="2"/>
    </font>
    <font>
      <sz val="5.5"/>
      <color rgb="FF000000"/>
      <name val="Arial"/>
      <family val="2"/>
    </font>
    <font>
      <b/>
      <sz val="5"/>
      <color rgb="FF000000"/>
      <name val="Arial"/>
      <family val="2"/>
    </font>
    <font>
      <sz val="10"/>
      <color rgb="FF000000"/>
      <name val="Arial"/>
    </font>
    <font>
      <b/>
      <sz val="7"/>
      <color theme="1"/>
      <name val="Arial"/>
      <family val="2"/>
    </font>
    <font>
      <b/>
      <sz val="7"/>
      <name val="Arial"/>
      <family val="2"/>
    </font>
  </fonts>
  <fills count="26">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59999389629810485"/>
        <bgColor rgb="FFFFF2CC"/>
      </patternFill>
    </fill>
    <fill>
      <patternFill patternType="solid">
        <fgColor theme="0"/>
        <bgColor indexed="64"/>
      </patternFill>
    </fill>
    <fill>
      <patternFill patternType="solid">
        <fgColor rgb="FF6D9EEB"/>
        <bgColor indexed="64"/>
      </patternFill>
    </fill>
  </fills>
  <borders count="182">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right>
      <top style="thin">
        <color theme="0"/>
      </top>
      <bottom style="thin">
        <color theme="0"/>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indexed="64"/>
      </top>
      <bottom style="thin">
        <color theme="0" tint="-0.249977111117893"/>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theme="0"/>
      </left>
      <right/>
      <top style="thin">
        <color indexed="64"/>
      </top>
      <bottom/>
      <diagonal/>
    </border>
    <border>
      <left/>
      <right style="thin">
        <color theme="1"/>
      </right>
      <top style="thin">
        <color indexed="64"/>
      </top>
      <bottom/>
      <diagonal/>
    </border>
    <border>
      <left style="thin">
        <color theme="0"/>
      </left>
      <right style="thin">
        <color theme="0"/>
      </right>
      <top style="thin">
        <color theme="0"/>
      </top>
      <bottom style="thin">
        <color indexed="64"/>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top/>
      <bottom style="thin">
        <color theme="0"/>
      </bottom>
      <diagonal/>
    </border>
    <border>
      <left/>
      <right style="thin">
        <color theme="0"/>
      </right>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top/>
      <bottom style="thin">
        <color indexed="64"/>
      </bottom>
      <diagonal/>
    </border>
    <border>
      <left style="thin">
        <color theme="0"/>
      </left>
      <right/>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bottom style="thin">
        <color rgb="FFA5A5A5"/>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thin">
        <color indexed="64"/>
      </bottom>
      <diagonal/>
    </border>
    <border>
      <left style="thin">
        <color theme="1"/>
      </left>
      <right style="thin">
        <color theme="1"/>
      </right>
      <top/>
      <bottom style="thin">
        <color theme="1"/>
      </bottom>
      <diagonal/>
    </border>
    <border>
      <left style="thin">
        <color theme="0"/>
      </left>
      <right/>
      <top style="thin">
        <color indexed="64"/>
      </top>
      <bottom style="thin">
        <color indexed="64"/>
      </bottom>
      <diagonal/>
    </border>
    <border>
      <left style="thin">
        <color theme="0"/>
      </left>
      <right/>
      <top style="thin">
        <color theme="1"/>
      </top>
      <bottom/>
      <diagonal/>
    </border>
    <border>
      <left style="thin">
        <color theme="0"/>
      </left>
      <right style="thin">
        <color theme="0"/>
      </right>
      <top style="thin">
        <color indexed="64"/>
      </top>
      <bottom style="thin">
        <color theme="0"/>
      </bottom>
      <diagonal/>
    </border>
    <border>
      <left style="thick">
        <color indexed="64"/>
      </left>
      <right/>
      <top/>
      <bottom/>
      <diagonal/>
    </border>
    <border>
      <left/>
      <right style="thick">
        <color indexed="64"/>
      </right>
      <top/>
      <bottom/>
      <diagonal/>
    </border>
    <border>
      <left style="thick">
        <color indexed="64"/>
      </left>
      <right style="thick">
        <color indexed="64"/>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right style="thin">
        <color rgb="FF000000"/>
      </right>
      <top/>
      <bottom/>
      <diagonal/>
    </border>
    <border>
      <left style="thin">
        <color theme="0"/>
      </left>
      <right/>
      <top/>
      <bottom style="thin">
        <color indexed="64"/>
      </bottom>
      <diagonal/>
    </border>
    <border>
      <left/>
      <right style="thin">
        <color theme="1"/>
      </right>
      <top/>
      <bottom style="thin">
        <color indexed="64"/>
      </bottom>
      <diagonal/>
    </border>
    <border>
      <left style="double">
        <color theme="1"/>
      </left>
      <right style="thin">
        <color indexed="64"/>
      </right>
      <top style="thin">
        <color indexed="64"/>
      </top>
      <bottom style="thin">
        <color indexed="64"/>
      </bottom>
      <diagonal/>
    </border>
    <border>
      <left style="double">
        <color theme="1"/>
      </left>
      <right style="double">
        <color indexed="64"/>
      </right>
      <top style="thin">
        <color indexed="64"/>
      </top>
      <bottom style="thin">
        <color indexed="64"/>
      </bottom>
      <diagonal/>
    </border>
    <border>
      <left style="double">
        <color theme="1"/>
      </left>
      <right style="thin">
        <color indexed="64"/>
      </right>
      <top style="thin">
        <color indexed="64"/>
      </top>
      <bottom/>
      <diagonal/>
    </border>
    <border>
      <left style="double">
        <color theme="1"/>
      </left>
      <right style="double">
        <color indexed="64"/>
      </right>
      <top style="thin">
        <color indexed="64"/>
      </top>
      <bottom style="double">
        <color indexed="64"/>
      </bottom>
      <diagonal/>
    </border>
    <border>
      <left style="double">
        <color theme="1"/>
      </left>
      <right style="thin">
        <color indexed="64"/>
      </right>
      <top/>
      <bottom style="thin">
        <color indexed="64"/>
      </bottom>
      <diagonal/>
    </border>
    <border>
      <left style="double">
        <color theme="1"/>
      </left>
      <right style="thin">
        <color indexed="64"/>
      </right>
      <top style="thin">
        <color indexed="64"/>
      </top>
      <bottom style="double">
        <color indexed="64"/>
      </bottom>
      <diagonal/>
    </border>
    <border>
      <left/>
      <right/>
      <top style="thin">
        <color rgb="FFFFFFFF"/>
      </top>
      <bottom style="thin">
        <color rgb="FFFFFFFF"/>
      </bottom>
      <diagonal/>
    </border>
    <border>
      <left/>
      <right style="thin">
        <color theme="0"/>
      </right>
      <top style="thin">
        <color theme="0"/>
      </top>
      <bottom/>
      <diagonal/>
    </border>
    <border>
      <left style="thin">
        <color theme="0"/>
      </left>
      <right style="thin">
        <color indexed="64"/>
      </right>
      <top style="thin">
        <color theme="0"/>
      </top>
      <bottom style="thin">
        <color rgb="FFFFFFFF"/>
      </bottom>
      <diagonal/>
    </border>
    <border>
      <left style="thin">
        <color indexed="64"/>
      </left>
      <right style="thin">
        <color theme="0"/>
      </right>
      <top style="thin">
        <color rgb="FFFFFFFF"/>
      </top>
      <bottom/>
      <diagonal/>
    </border>
    <border>
      <left style="thin">
        <color indexed="64"/>
      </left>
      <right style="thin">
        <color theme="0"/>
      </right>
      <top/>
      <bottom style="thin">
        <color rgb="FFFFFFFF"/>
      </bottom>
      <diagonal/>
    </border>
  </borders>
  <cellStyleXfs count="4">
    <xf numFmtId="0" fontId="0" fillId="0" borderId="0"/>
    <xf numFmtId="0" fontId="16" fillId="0" borderId="0" applyNumberFormat="0" applyFill="0" applyBorder="0" applyAlignment="0" applyProtection="0"/>
    <xf numFmtId="0" fontId="17" fillId="0" borderId="8"/>
    <xf numFmtId="0" fontId="39" fillId="0" borderId="8"/>
  </cellStyleXfs>
  <cellXfs count="449">
    <xf numFmtId="0" fontId="0" fillId="0" borderId="0" xfId="0" applyFont="1" applyAlignment="1"/>
    <xf numFmtId="0" fontId="0" fillId="0" borderId="12" xfId="0" applyFont="1" applyBorder="1"/>
    <xf numFmtId="0" fontId="0" fillId="0" borderId="13" xfId="0" applyFont="1" applyBorder="1"/>
    <xf numFmtId="0" fontId="0" fillId="0" borderId="14" xfId="0" applyFont="1" applyBorder="1"/>
    <xf numFmtId="0" fontId="5" fillId="2" borderId="2" xfId="0" applyFont="1" applyFill="1" applyBorder="1" applyAlignment="1">
      <alignment vertical="center"/>
    </xf>
    <xf numFmtId="0" fontId="0" fillId="0" borderId="25" xfId="0" applyFont="1" applyBorder="1"/>
    <xf numFmtId="0" fontId="0" fillId="0" borderId="26" xfId="0" applyFont="1" applyBorder="1"/>
    <xf numFmtId="0" fontId="14" fillId="0" borderId="13" xfId="0" applyFont="1" applyBorder="1"/>
    <xf numFmtId="0" fontId="0" fillId="0" borderId="34" xfId="0" applyFont="1" applyBorder="1"/>
    <xf numFmtId="0" fontId="0" fillId="0" borderId="0" xfId="0" applyFont="1" applyAlignment="1"/>
    <xf numFmtId="0" fontId="0" fillId="0" borderId="0" xfId="0" applyFont="1" applyAlignment="1"/>
    <xf numFmtId="0" fontId="0" fillId="0" borderId="8" xfId="0" applyFont="1" applyBorder="1" applyAlignment="1"/>
    <xf numFmtId="0" fontId="0" fillId="0" borderId="0" xfId="0" applyFont="1" applyAlignment="1">
      <alignment wrapText="1"/>
    </xf>
    <xf numFmtId="0" fontId="0" fillId="0" borderId="8" xfId="0" applyFont="1" applyBorder="1" applyAlignment="1">
      <alignment wrapText="1"/>
    </xf>
    <xf numFmtId="0" fontId="0" fillId="0" borderId="10" xfId="0" applyFont="1" applyBorder="1" applyAlignment="1">
      <alignment wrapText="1"/>
    </xf>
    <xf numFmtId="0" fontId="17" fillId="0" borderId="43" xfId="0" applyFont="1" applyBorder="1" applyAlignment="1"/>
    <xf numFmtId="0" fontId="0" fillId="0" borderId="43" xfId="0" applyFont="1" applyBorder="1" applyAlignment="1"/>
    <xf numFmtId="0" fontId="2" fillId="10" borderId="43" xfId="0" applyFont="1" applyFill="1" applyBorder="1" applyAlignment="1"/>
    <xf numFmtId="0" fontId="1" fillId="0" borderId="0" xfId="0" applyFont="1" applyAlignment="1"/>
    <xf numFmtId="0" fontId="0" fillId="0" borderId="0" xfId="0" applyFont="1" applyFill="1" applyAlignment="1"/>
    <xf numFmtId="0" fontId="0" fillId="0" borderId="12" xfId="0" applyFont="1" applyBorder="1" applyAlignment="1"/>
    <xf numFmtId="0" fontId="1" fillId="0" borderId="12" xfId="0" applyFont="1" applyBorder="1" applyAlignment="1"/>
    <xf numFmtId="0" fontId="6" fillId="0" borderId="12" xfId="0" applyFont="1" applyBorder="1" applyAlignment="1">
      <alignment horizontal="center" vertical="top"/>
    </xf>
    <xf numFmtId="0" fontId="6" fillId="0" borderId="12" xfId="0" applyFont="1" applyBorder="1" applyAlignment="1">
      <alignment vertical="center" wrapText="1"/>
    </xf>
    <xf numFmtId="0" fontId="6" fillId="0" borderId="12" xfId="0" applyFont="1" applyBorder="1" applyAlignment="1">
      <alignment vertical="center"/>
    </xf>
    <xf numFmtId="0" fontId="6" fillId="14" borderId="12" xfId="0" applyFont="1" applyFill="1" applyBorder="1" applyAlignment="1" applyProtection="1">
      <alignment horizontal="center" vertical="center"/>
      <protection locked="0"/>
    </xf>
    <xf numFmtId="0" fontId="0" fillId="0" borderId="46" xfId="0" applyFont="1" applyBorder="1"/>
    <xf numFmtId="0" fontId="22" fillId="0" borderId="2" xfId="0" applyFont="1" applyBorder="1" applyAlignment="1">
      <alignment horizontal="center" vertical="center"/>
    </xf>
    <xf numFmtId="0" fontId="0" fillId="0" borderId="10" xfId="0" applyFont="1" applyFill="1" applyBorder="1"/>
    <xf numFmtId="0" fontId="22" fillId="0" borderId="2" xfId="0" applyFont="1" applyFill="1" applyBorder="1" applyAlignment="1">
      <alignment horizontal="center" vertical="center"/>
    </xf>
    <xf numFmtId="0" fontId="22" fillId="17" borderId="2" xfId="0" applyFont="1" applyFill="1" applyBorder="1" applyAlignment="1">
      <alignment horizontal="center" vertical="center"/>
    </xf>
    <xf numFmtId="0" fontId="22" fillId="17" borderId="2" xfId="0" applyFont="1" applyFill="1" applyBorder="1" applyAlignment="1">
      <alignment horizontal="center"/>
    </xf>
    <xf numFmtId="0" fontId="22" fillId="4" borderId="2" xfId="0" applyFont="1" applyFill="1" applyBorder="1" applyAlignment="1">
      <alignment horizontal="center" vertical="center"/>
    </xf>
    <xf numFmtId="0" fontId="25" fillId="0" borderId="47" xfId="0" applyFont="1" applyFill="1" applyBorder="1" applyAlignment="1">
      <alignment horizontal="center" vertical="center" wrapText="1"/>
    </xf>
    <xf numFmtId="0" fontId="25" fillId="0" borderId="48" xfId="0" applyFont="1" applyFill="1" applyBorder="1" applyAlignment="1">
      <alignment horizontal="center" vertical="center" wrapText="1"/>
    </xf>
    <xf numFmtId="0" fontId="25" fillId="0" borderId="49" xfId="0" applyFont="1" applyFill="1" applyBorder="1" applyAlignment="1">
      <alignment horizontal="center" vertical="center" wrapText="1"/>
    </xf>
    <xf numFmtId="0" fontId="25" fillId="0" borderId="50" xfId="0" applyFont="1" applyFill="1" applyBorder="1" applyAlignment="1">
      <alignment horizontal="center" vertical="center" wrapText="1"/>
    </xf>
    <xf numFmtId="0" fontId="25" fillId="0" borderId="51"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53" xfId="0" applyFont="1" applyFill="1" applyBorder="1" applyAlignment="1">
      <alignment horizontal="center" vertical="center" wrapText="1"/>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9" fillId="12" borderId="2" xfId="0" applyFont="1" applyFill="1" applyBorder="1" applyAlignment="1">
      <alignment horizontal="center" vertical="center"/>
    </xf>
    <xf numFmtId="0" fontId="9" fillId="12" borderId="62" xfId="0" applyFont="1" applyFill="1" applyBorder="1" applyAlignment="1">
      <alignment horizontal="center" vertical="center"/>
    </xf>
    <xf numFmtId="0" fontId="9" fillId="12" borderId="66" xfId="0" applyFont="1" applyFill="1" applyBorder="1" applyAlignment="1">
      <alignment horizontal="center" vertical="center"/>
    </xf>
    <xf numFmtId="0" fontId="9" fillId="12" borderId="63" xfId="0" applyFont="1" applyFill="1" applyBorder="1" applyAlignment="1">
      <alignment horizontal="center" vertical="center"/>
    </xf>
    <xf numFmtId="0" fontId="9" fillId="16" borderId="6" xfId="0" applyFont="1" applyFill="1" applyBorder="1" applyAlignment="1">
      <alignment horizontal="center" vertical="center" wrapText="1"/>
    </xf>
    <xf numFmtId="0" fontId="9" fillId="16" borderId="28" xfId="0" applyFont="1" applyFill="1" applyBorder="1" applyAlignment="1">
      <alignment horizontal="center" vertical="center" wrapText="1"/>
    </xf>
    <xf numFmtId="0" fontId="9" fillId="16" borderId="65" xfId="0" applyFont="1" applyFill="1" applyBorder="1" applyAlignment="1">
      <alignment horizontal="center" vertical="center" wrapText="1"/>
    </xf>
    <xf numFmtId="0" fontId="0" fillId="0" borderId="0" xfId="0" applyFont="1" applyAlignment="1"/>
    <xf numFmtId="0" fontId="23" fillId="0" borderId="29" xfId="0" applyFont="1" applyBorder="1" applyAlignment="1" applyProtection="1">
      <alignment horizontal="center" vertical="center" wrapText="1"/>
      <protection locked="0"/>
    </xf>
    <xf numFmtId="0" fontId="25" fillId="0" borderId="30"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23" fillId="4" borderId="31" xfId="0" applyFont="1" applyFill="1" applyBorder="1" applyAlignment="1" applyProtection="1">
      <alignment horizontal="center" vertical="center" wrapText="1"/>
      <protection locked="0"/>
    </xf>
    <xf numFmtId="0" fontId="23" fillId="0" borderId="31" xfId="0" applyFont="1" applyBorder="1" applyAlignment="1" applyProtection="1">
      <alignment horizontal="center" vertical="center" wrapText="1"/>
      <protection locked="0"/>
    </xf>
    <xf numFmtId="0" fontId="23" fillId="3" borderId="31" xfId="0" applyFont="1" applyFill="1" applyBorder="1" applyAlignment="1" applyProtection="1">
      <alignment horizontal="center" vertical="center" wrapText="1"/>
      <protection locked="0"/>
    </xf>
    <xf numFmtId="0" fontId="23" fillId="4" borderId="32" xfId="0" applyFont="1" applyFill="1" applyBorder="1" applyAlignment="1" applyProtection="1">
      <alignment horizontal="center" vertical="center" wrapText="1"/>
      <protection locked="0"/>
    </xf>
    <xf numFmtId="0" fontId="25" fillId="0" borderId="64" xfId="0" applyFont="1" applyFill="1" applyBorder="1" applyAlignment="1">
      <alignment horizontal="center" vertical="center" wrapText="1"/>
    </xf>
    <xf numFmtId="0" fontId="25" fillId="0" borderId="40" xfId="0" applyFont="1" applyFill="1" applyBorder="1" applyAlignment="1">
      <alignment horizontal="center" vertical="center" wrapText="1"/>
    </xf>
    <xf numFmtId="0" fontId="25" fillId="0" borderId="2" xfId="0" applyFont="1" applyBorder="1" applyAlignment="1" applyProtection="1">
      <alignment horizontal="center" vertical="center"/>
      <protection locked="0"/>
    </xf>
    <xf numFmtId="0" fontId="0" fillId="0" borderId="0" xfId="0" applyFont="1" applyAlignment="1"/>
    <xf numFmtId="0" fontId="25" fillId="0" borderId="70" xfId="0" applyFont="1" applyFill="1" applyBorder="1" applyAlignment="1">
      <alignment horizontal="center" vertical="center" wrapText="1"/>
    </xf>
    <xf numFmtId="0" fontId="25" fillId="0" borderId="71" xfId="0" applyFont="1" applyFill="1" applyBorder="1" applyAlignment="1">
      <alignment horizontal="center" vertical="center" wrapText="1"/>
    </xf>
    <xf numFmtId="0" fontId="25" fillId="0" borderId="72" xfId="0" applyFont="1" applyFill="1" applyBorder="1" applyAlignment="1">
      <alignment horizontal="center" vertical="center" wrapText="1"/>
    </xf>
    <xf numFmtId="0" fontId="25" fillId="0" borderId="73" xfId="0" applyFont="1" applyFill="1" applyBorder="1" applyAlignment="1">
      <alignment horizontal="center" vertical="center" wrapText="1"/>
    </xf>
    <xf numFmtId="0" fontId="25" fillId="0" borderId="74" xfId="0" applyFont="1" applyFill="1" applyBorder="1" applyAlignment="1">
      <alignment horizontal="center" vertical="center" wrapText="1"/>
    </xf>
    <xf numFmtId="0" fontId="25" fillId="0" borderId="75" xfId="0" applyFont="1" applyFill="1" applyBorder="1" applyAlignment="1">
      <alignment horizontal="center" vertical="center" wrapText="1"/>
    </xf>
    <xf numFmtId="0" fontId="23" fillId="0" borderId="77" xfId="0" applyFont="1" applyFill="1" applyBorder="1" applyAlignment="1" applyProtection="1">
      <alignment horizontal="center" vertical="center" wrapText="1"/>
      <protection locked="0"/>
    </xf>
    <xf numFmtId="0" fontId="23" fillId="0" borderId="78" xfId="0" applyFont="1" applyFill="1" applyBorder="1" applyAlignment="1" applyProtection="1">
      <alignment horizontal="center" vertical="center" wrapText="1"/>
      <protection locked="0"/>
    </xf>
    <xf numFmtId="0" fontId="23" fillId="0" borderId="79" xfId="0" applyFont="1" applyFill="1" applyBorder="1" applyAlignment="1" applyProtection="1">
      <alignment horizontal="center" vertical="center" wrapText="1"/>
      <protection locked="0"/>
    </xf>
    <xf numFmtId="0" fontId="23" fillId="0" borderId="80" xfId="0" applyFont="1" applyFill="1" applyBorder="1" applyAlignment="1" applyProtection="1">
      <alignment horizontal="center" vertical="center" wrapText="1"/>
      <protection locked="0"/>
    </xf>
    <xf numFmtId="0" fontId="23" fillId="0" borderId="85" xfId="0" applyFont="1" applyFill="1" applyBorder="1" applyAlignment="1" applyProtection="1">
      <alignment horizontal="center" vertical="center" wrapText="1"/>
      <protection locked="0"/>
    </xf>
    <xf numFmtId="0" fontId="23" fillId="0" borderId="86" xfId="0" applyFont="1" applyFill="1" applyBorder="1" applyAlignment="1" applyProtection="1">
      <alignment horizontal="center" vertical="center" wrapText="1"/>
      <protection locked="0"/>
    </xf>
    <xf numFmtId="0" fontId="23" fillId="0" borderId="57" xfId="0"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74" xfId="0" applyFont="1" applyFill="1" applyBorder="1" applyAlignment="1">
      <alignment horizontal="center" vertical="center" wrapText="1"/>
    </xf>
    <xf numFmtId="0" fontId="32" fillId="0" borderId="12" xfId="0" applyFont="1" applyBorder="1" applyAlignment="1"/>
    <xf numFmtId="0" fontId="31" fillId="0" borderId="12" xfId="0" applyFont="1" applyBorder="1" applyAlignment="1"/>
    <xf numFmtId="0" fontId="17" fillId="0" borderId="43" xfId="0" applyFont="1" applyFill="1" applyBorder="1" applyAlignment="1">
      <alignment horizontal="left"/>
    </xf>
    <xf numFmtId="0" fontId="21" fillId="0" borderId="8" xfId="2" applyFont="1" applyBorder="1" applyAlignment="1">
      <alignment vertical="top"/>
    </xf>
    <xf numFmtId="0" fontId="0" fillId="0" borderId="93" xfId="0" applyFont="1" applyBorder="1"/>
    <xf numFmtId="0" fontId="0" fillId="0" borderId="94" xfId="0" applyFont="1" applyBorder="1"/>
    <xf numFmtId="0" fontId="0" fillId="0" borderId="95" xfId="0" applyFont="1" applyBorder="1"/>
    <xf numFmtId="0" fontId="0" fillId="0" borderId="96" xfId="0" applyFont="1" applyBorder="1"/>
    <xf numFmtId="0" fontId="0" fillId="0" borderId="97" xfId="0" applyFont="1" applyBorder="1"/>
    <xf numFmtId="0" fontId="0" fillId="0" borderId="98" xfId="0" applyFont="1" applyBorder="1"/>
    <xf numFmtId="0" fontId="0" fillId="0" borderId="99" xfId="0" applyFont="1" applyBorder="1"/>
    <xf numFmtId="0" fontId="0" fillId="0" borderId="100" xfId="0" applyFont="1" applyBorder="1"/>
    <xf numFmtId="0" fontId="0" fillId="0" borderId="101" xfId="0" applyFont="1" applyBorder="1"/>
    <xf numFmtId="0" fontId="0" fillId="0" borderId="102" xfId="0" applyFont="1" applyBorder="1"/>
    <xf numFmtId="0" fontId="0" fillId="0" borderId="103" xfId="0" applyFont="1" applyBorder="1"/>
    <xf numFmtId="0" fontId="0" fillId="0" borderId="104" xfId="0" applyFont="1" applyBorder="1"/>
    <xf numFmtId="0" fontId="0" fillId="0" borderId="105" xfId="0" applyFont="1" applyBorder="1"/>
    <xf numFmtId="0" fontId="0" fillId="0" borderId="108" xfId="0" applyFont="1" applyBorder="1"/>
    <xf numFmtId="0" fontId="0" fillId="0" borderId="110" xfId="0" applyFont="1" applyBorder="1"/>
    <xf numFmtId="0" fontId="0" fillId="0" borderId="33" xfId="0" applyFont="1" applyBorder="1"/>
    <xf numFmtId="0" fontId="6" fillId="0" borderId="24" xfId="0" applyFont="1" applyFill="1" applyBorder="1" applyAlignment="1">
      <alignment vertical="center"/>
    </xf>
    <xf numFmtId="0" fontId="6" fillId="0" borderId="92" xfId="0" applyFont="1" applyFill="1" applyBorder="1" applyAlignment="1">
      <alignment vertical="center"/>
    </xf>
    <xf numFmtId="0" fontId="6" fillId="0" borderId="111" xfId="0" applyFont="1" applyFill="1" applyBorder="1" applyAlignment="1">
      <alignment vertical="center"/>
    </xf>
    <xf numFmtId="0" fontId="6" fillId="0" borderId="93" xfId="0" applyFont="1" applyFill="1" applyBorder="1" applyAlignment="1">
      <alignment vertical="center"/>
    </xf>
    <xf numFmtId="0" fontId="6" fillId="0" borderId="96" xfId="0" applyFont="1" applyFill="1" applyBorder="1" applyAlignment="1">
      <alignment vertical="center"/>
    </xf>
    <xf numFmtId="0" fontId="6" fillId="0" borderId="112" xfId="0" applyFont="1" applyFill="1" applyBorder="1" applyAlignment="1">
      <alignment vertical="center"/>
    </xf>
    <xf numFmtId="0" fontId="6" fillId="0" borderId="113" xfId="0" applyFont="1" applyFill="1" applyBorder="1" applyAlignment="1">
      <alignment vertical="center"/>
    </xf>
    <xf numFmtId="0" fontId="4" fillId="0" borderId="13" xfId="0" applyFont="1" applyBorder="1" applyAlignment="1">
      <alignment vertical="center" wrapText="1"/>
    </xf>
    <xf numFmtId="0" fontId="4" fillId="0" borderId="9" xfId="0" applyFont="1" applyBorder="1" applyAlignment="1">
      <alignment vertical="center" wrapText="1"/>
    </xf>
    <xf numFmtId="0" fontId="25" fillId="0" borderId="78" xfId="0" applyFont="1" applyFill="1" applyBorder="1" applyAlignment="1">
      <alignment horizontal="center" vertical="center" wrapText="1"/>
    </xf>
    <xf numFmtId="0" fontId="37" fillId="0" borderId="107" xfId="0" applyFont="1" applyBorder="1" applyAlignment="1">
      <alignment vertical="center"/>
    </xf>
    <xf numFmtId="0" fontId="37" fillId="0" borderId="46" xfId="0" applyFont="1" applyBorder="1" applyAlignment="1">
      <alignment vertical="center"/>
    </xf>
    <xf numFmtId="0" fontId="0" fillId="0" borderId="114" xfId="0" applyFont="1" applyBorder="1"/>
    <xf numFmtId="0" fontId="0" fillId="0" borderId="115" xfId="0" applyFont="1" applyBorder="1"/>
    <xf numFmtId="0" fontId="0" fillId="0" borderId="116" xfId="0" applyFont="1" applyBorder="1"/>
    <xf numFmtId="0" fontId="0" fillId="0" borderId="117" xfId="0" applyFont="1" applyBorder="1"/>
    <xf numFmtId="0" fontId="0" fillId="0" borderId="118" xfId="0" applyFont="1" applyBorder="1"/>
    <xf numFmtId="0" fontId="0" fillId="0" borderId="119" xfId="0" applyFont="1" applyBorder="1"/>
    <xf numFmtId="0" fontId="0" fillId="0" borderId="120" xfId="0" applyFont="1" applyBorder="1"/>
    <xf numFmtId="0" fontId="6" fillId="0" borderId="94" xfId="0" applyFont="1" applyFill="1" applyBorder="1" applyAlignment="1">
      <alignment vertical="center"/>
    </xf>
    <xf numFmtId="0" fontId="6" fillId="0" borderId="89" xfId="0" applyFont="1" applyFill="1" applyBorder="1" applyAlignment="1">
      <alignment vertical="center"/>
    </xf>
    <xf numFmtId="0" fontId="0" fillId="0" borderId="10" xfId="0" applyFont="1" applyBorder="1" applyAlignment="1"/>
    <xf numFmtId="0" fontId="0" fillId="0" borderId="46" xfId="0" applyFont="1" applyBorder="1" applyAlignment="1"/>
    <xf numFmtId="0" fontId="0" fillId="0" borderId="9" xfId="0" applyFont="1" applyBorder="1" applyAlignment="1"/>
    <xf numFmtId="0" fontId="2" fillId="0" borderId="23" xfId="0" applyFont="1" applyFill="1" applyBorder="1" applyAlignment="1">
      <alignment horizontal="center" vertical="center" wrapText="1"/>
    </xf>
    <xf numFmtId="0" fontId="32" fillId="0" borderId="23" xfId="0" applyFont="1" applyBorder="1" applyAlignment="1"/>
    <xf numFmtId="0" fontId="0" fillId="0" borderId="126" xfId="0" applyFont="1" applyBorder="1" applyAlignment="1"/>
    <xf numFmtId="0" fontId="0" fillId="0" borderId="127" xfId="0" applyFont="1" applyBorder="1" applyAlignment="1"/>
    <xf numFmtId="0" fontId="0" fillId="0" borderId="111" xfId="0" applyFont="1" applyBorder="1" applyAlignment="1"/>
    <xf numFmtId="0" fontId="0" fillId="0" borderId="116" xfId="0" applyFont="1" applyBorder="1" applyAlignment="1"/>
    <xf numFmtId="0" fontId="0" fillId="0" borderId="117" xfId="0" applyFont="1" applyBorder="1" applyAlignment="1"/>
    <xf numFmtId="0" fontId="0" fillId="0" borderId="95" xfId="0" applyFont="1" applyFill="1" applyBorder="1" applyAlignment="1"/>
    <xf numFmtId="0" fontId="0" fillId="0" borderId="96" xfId="0" applyFont="1" applyFill="1" applyBorder="1" applyAlignment="1"/>
    <xf numFmtId="0" fontId="1" fillId="0" borderId="95" xfId="0" applyFont="1" applyBorder="1" applyAlignment="1"/>
    <xf numFmtId="0" fontId="1" fillId="0" borderId="96" xfId="0" applyFont="1" applyBorder="1" applyAlignment="1"/>
    <xf numFmtId="0" fontId="0" fillId="0" borderId="95" xfId="0" applyFont="1" applyBorder="1" applyAlignment="1"/>
    <xf numFmtId="0" fontId="0" fillId="0" borderId="96" xfId="0" applyFont="1" applyBorder="1" applyAlignment="1"/>
    <xf numFmtId="0" fontId="0" fillId="0" borderId="108" xfId="0" applyFont="1" applyBorder="1" applyAlignment="1"/>
    <xf numFmtId="0" fontId="30" fillId="0" borderId="128" xfId="0" applyFont="1" applyBorder="1" applyAlignment="1"/>
    <xf numFmtId="0" fontId="0" fillId="0" borderId="91" xfId="0" applyFont="1" applyBorder="1" applyAlignment="1"/>
    <xf numFmtId="0" fontId="0" fillId="0" borderId="113" xfId="0" applyFont="1" applyBorder="1" applyAlignment="1"/>
    <xf numFmtId="0" fontId="24" fillId="0" borderId="9" xfId="0" applyFont="1" applyBorder="1" applyAlignment="1">
      <alignment vertical="center" wrapText="1"/>
    </xf>
    <xf numFmtId="0" fontId="9" fillId="16" borderId="37" xfId="0" applyFont="1" applyFill="1" applyBorder="1" applyAlignment="1">
      <alignment horizontal="center" vertical="center" wrapText="1"/>
    </xf>
    <xf numFmtId="0" fontId="25" fillId="0" borderId="131" xfId="0" applyFont="1" applyFill="1" applyBorder="1" applyAlignment="1">
      <alignment horizontal="center" vertical="center" wrapText="1"/>
    </xf>
    <xf numFmtId="0" fontId="25" fillId="0" borderId="132" xfId="0" applyFont="1" applyFill="1" applyBorder="1" applyAlignment="1">
      <alignment horizontal="center" vertical="center" wrapText="1"/>
    </xf>
    <xf numFmtId="0" fontId="25" fillId="0" borderId="44"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3" fillId="0" borderId="140" xfId="0" applyFont="1" applyFill="1" applyBorder="1" applyAlignment="1">
      <alignment horizontal="center" vertical="center" wrapText="1"/>
    </xf>
    <xf numFmtId="0" fontId="23" fillId="0" borderId="141" xfId="0" applyFont="1" applyFill="1" applyBorder="1" applyAlignment="1">
      <alignment horizontal="center" vertical="center" wrapText="1"/>
    </xf>
    <xf numFmtId="0" fontId="25" fillId="0" borderId="86" xfId="0" applyFont="1" applyFill="1" applyBorder="1" applyAlignment="1">
      <alignment horizontal="center" vertical="center" wrapText="1"/>
    </xf>
    <xf numFmtId="0" fontId="23" fillId="0" borderId="142" xfId="0" applyFont="1" applyFill="1" applyBorder="1" applyAlignment="1">
      <alignment horizontal="center" vertical="center" wrapText="1"/>
    </xf>
    <xf numFmtId="0" fontId="23" fillId="0" borderId="0" xfId="0" applyFont="1" applyAlignment="1">
      <alignment horizontal="center" vertical="center"/>
    </xf>
    <xf numFmtId="0" fontId="0" fillId="0" borderId="0" xfId="0" applyFont="1" applyAlignment="1">
      <alignment horizontal="center" vertical="center"/>
    </xf>
    <xf numFmtId="0" fontId="5" fillId="0" borderId="8" xfId="0" applyFont="1" applyBorder="1" applyAlignment="1">
      <alignment horizontal="left" vertical="center"/>
    </xf>
    <xf numFmtId="0" fontId="11" fillId="0" borderId="7" xfId="0" applyFont="1" applyBorder="1" applyAlignment="1">
      <alignment vertical="center"/>
    </xf>
    <xf numFmtId="0" fontId="0" fillId="0" borderId="0" xfId="0" applyFont="1" applyAlignment="1">
      <alignment vertical="center"/>
    </xf>
    <xf numFmtId="0" fontId="37" fillId="0" borderId="7" xfId="0" applyFont="1" applyBorder="1" applyAlignment="1">
      <alignment vertical="center"/>
    </xf>
    <xf numFmtId="0" fontId="17" fillId="0" borderId="8" xfId="2" applyBorder="1"/>
    <xf numFmtId="0" fontId="21" fillId="0" borderId="8" xfId="2" applyFont="1" applyBorder="1" applyAlignment="1">
      <alignment horizontal="center" vertical="top"/>
    </xf>
    <xf numFmtId="0" fontId="18" fillId="5" borderId="43" xfId="2" applyFont="1" applyFill="1" applyBorder="1" applyAlignment="1">
      <alignment horizontal="center" vertical="top"/>
    </xf>
    <xf numFmtId="0" fontId="18" fillId="7" borderId="43" xfId="2" applyFont="1" applyFill="1" applyBorder="1" applyAlignment="1">
      <alignment horizontal="center" vertical="top" wrapText="1"/>
    </xf>
    <xf numFmtId="0" fontId="18" fillId="8" borderId="43" xfId="2" applyFont="1" applyFill="1" applyBorder="1" applyAlignment="1">
      <alignment horizontal="center" vertical="top" wrapText="1"/>
    </xf>
    <xf numFmtId="0" fontId="20" fillId="3" borderId="43" xfId="2" applyFont="1" applyFill="1" applyBorder="1" applyAlignment="1">
      <alignment horizontal="center" vertical="top" wrapText="1"/>
    </xf>
    <xf numFmtId="0" fontId="20" fillId="0" borderId="43" xfId="2" applyFont="1" applyFill="1" applyBorder="1" applyAlignment="1">
      <alignment horizontal="left" vertical="top"/>
    </xf>
    <xf numFmtId="0" fontId="18" fillId="8" borderId="109" xfId="2" applyFont="1" applyFill="1" applyBorder="1" applyAlignment="1">
      <alignment horizontal="center" vertical="top" wrapText="1"/>
    </xf>
    <xf numFmtId="0" fontId="20" fillId="3" borderId="109" xfId="2" applyFont="1" applyFill="1" applyBorder="1" applyAlignment="1">
      <alignment horizontal="center" vertical="top" wrapText="1"/>
    </xf>
    <xf numFmtId="0" fontId="20" fillId="3" borderId="143" xfId="2" applyFont="1" applyFill="1" applyBorder="1" applyAlignment="1">
      <alignment horizontal="center" vertical="top" wrapText="1"/>
    </xf>
    <xf numFmtId="0" fontId="18" fillId="7" borderId="143" xfId="2" applyFont="1" applyFill="1" applyBorder="1" applyAlignment="1">
      <alignment horizontal="center" vertical="top" wrapText="1"/>
    </xf>
    <xf numFmtId="0" fontId="18" fillId="6" borderId="109" xfId="2" applyFont="1" applyFill="1" applyBorder="1" applyAlignment="1">
      <alignment horizontal="center" vertical="top"/>
    </xf>
    <xf numFmtId="0" fontId="18" fillId="0" borderId="109" xfId="2" applyFont="1" applyFill="1" applyBorder="1" applyAlignment="1">
      <alignment horizontal="center" vertical="top"/>
    </xf>
    <xf numFmtId="0" fontId="21" fillId="0" borderId="109" xfId="2" applyFont="1" applyBorder="1" applyAlignment="1">
      <alignment horizontal="left" vertical="top"/>
    </xf>
    <xf numFmtId="0" fontId="20" fillId="0" borderId="109" xfId="2" applyFont="1" applyBorder="1" applyAlignment="1">
      <alignment vertical="top"/>
    </xf>
    <xf numFmtId="0" fontId="20" fillId="0" borderId="109" xfId="2" applyFont="1" applyBorder="1" applyAlignment="1">
      <alignment horizontal="left" vertical="top"/>
    </xf>
    <xf numFmtId="0" fontId="20" fillId="3" borderId="43" xfId="2" applyFont="1" applyFill="1" applyBorder="1" applyAlignment="1">
      <alignment horizontal="center" vertical="top"/>
    </xf>
    <xf numFmtId="0" fontId="20" fillId="3" borderId="87" xfId="2" applyFont="1" applyFill="1" applyBorder="1" applyAlignment="1">
      <alignment horizontal="center" vertical="top" wrapText="1"/>
    </xf>
    <xf numFmtId="0" fontId="20" fillId="3" borderId="144" xfId="2" applyFont="1" applyFill="1" applyBorder="1" applyAlignment="1">
      <alignment horizontal="center" vertical="top" wrapText="1"/>
    </xf>
    <xf numFmtId="0" fontId="20" fillId="3" borderId="134" xfId="2" applyFont="1" applyFill="1" applyBorder="1" applyAlignment="1">
      <alignment horizontal="center" vertical="top" wrapText="1"/>
    </xf>
    <xf numFmtId="0" fontId="21" fillId="0" borderId="147" xfId="2" applyFont="1" applyBorder="1" applyAlignment="1">
      <alignment horizontal="left" vertical="top"/>
    </xf>
    <xf numFmtId="0" fontId="20" fillId="3" borderId="145" xfId="2" applyFont="1" applyFill="1" applyBorder="1" applyAlignment="1">
      <alignment horizontal="center" vertical="top" wrapText="1"/>
    </xf>
    <xf numFmtId="0" fontId="20" fillId="3" borderId="146" xfId="2" applyFont="1" applyFill="1" applyBorder="1" applyAlignment="1">
      <alignment horizontal="center" vertical="top" wrapText="1"/>
    </xf>
    <xf numFmtId="0" fontId="20" fillId="3" borderId="147" xfId="2" applyFont="1" applyFill="1" applyBorder="1" applyAlignment="1">
      <alignment horizontal="center" vertical="top" wrapText="1"/>
    </xf>
    <xf numFmtId="0" fontId="21" fillId="0" borderId="151" xfId="2" applyFont="1" applyBorder="1" applyAlignment="1">
      <alignment horizontal="left" vertical="top"/>
    </xf>
    <xf numFmtId="0" fontId="20" fillId="3" borderId="149" xfId="2" applyFont="1" applyFill="1" applyBorder="1" applyAlignment="1">
      <alignment horizontal="center" vertical="top" wrapText="1"/>
    </xf>
    <xf numFmtId="0" fontId="20" fillId="3" borderId="150" xfId="2" applyFont="1" applyFill="1" applyBorder="1" applyAlignment="1">
      <alignment horizontal="center" vertical="top" wrapText="1"/>
    </xf>
    <xf numFmtId="0" fontId="20" fillId="3" borderId="151" xfId="2" applyFont="1" applyFill="1" applyBorder="1" applyAlignment="1">
      <alignment horizontal="center" vertical="top" wrapText="1"/>
    </xf>
    <xf numFmtId="0" fontId="20" fillId="0" borderId="134" xfId="2" applyFont="1" applyBorder="1" applyAlignment="1">
      <alignment horizontal="left" vertical="top"/>
    </xf>
    <xf numFmtId="0" fontId="20" fillId="0" borderId="148" xfId="2" applyFont="1" applyFill="1" applyBorder="1" applyAlignment="1">
      <alignment horizontal="center" vertical="top"/>
    </xf>
    <xf numFmtId="0" fontId="18" fillId="6" borderId="45" xfId="2" applyFont="1" applyFill="1" applyBorder="1" applyAlignment="1">
      <alignment horizontal="center" vertical="top"/>
    </xf>
    <xf numFmtId="0" fontId="19" fillId="6" borderId="154" xfId="2" applyFont="1" applyFill="1" applyBorder="1" applyAlignment="1">
      <alignment horizontal="center" vertical="top"/>
    </xf>
    <xf numFmtId="0" fontId="18" fillId="8" borderId="143" xfId="2" applyFont="1" applyFill="1" applyBorder="1" applyAlignment="1">
      <alignment horizontal="center" vertical="top" wrapText="1"/>
    </xf>
    <xf numFmtId="0" fontId="20" fillId="3" borderId="154" xfId="2" applyFont="1" applyFill="1" applyBorder="1" applyAlignment="1">
      <alignment horizontal="center" vertical="top" wrapText="1"/>
    </xf>
    <xf numFmtId="0" fontId="20" fillId="3" borderId="155" xfId="2" applyFont="1" applyFill="1" applyBorder="1" applyAlignment="1">
      <alignment horizontal="center" vertical="top" wrapText="1"/>
    </xf>
    <xf numFmtId="0" fontId="20" fillId="3" borderId="156" xfId="2" applyFont="1" applyFill="1" applyBorder="1" applyAlignment="1">
      <alignment horizontal="center" vertical="top" wrapText="1"/>
    </xf>
    <xf numFmtId="0" fontId="20" fillId="3" borderId="152" xfId="2" applyFont="1" applyFill="1" applyBorder="1" applyAlignment="1">
      <alignment horizontal="center" vertical="top" wrapText="1"/>
    </xf>
    <xf numFmtId="0" fontId="18" fillId="23" borderId="154" xfId="2" applyFont="1" applyFill="1" applyBorder="1" applyAlignment="1">
      <alignment horizontal="center" vertical="top" wrapText="1"/>
    </xf>
    <xf numFmtId="0" fontId="0" fillId="0" borderId="11" xfId="0" applyFont="1" applyBorder="1"/>
    <xf numFmtId="0" fontId="0" fillId="0" borderId="11" xfId="0" applyFont="1" applyFill="1" applyBorder="1"/>
    <xf numFmtId="0" fontId="0" fillId="0" borderId="10" xfId="0" applyFont="1" applyBorder="1"/>
    <xf numFmtId="0" fontId="0" fillId="0" borderId="130" xfId="0" applyFont="1" applyFill="1" applyBorder="1"/>
    <xf numFmtId="0" fontId="38" fillId="16" borderId="2" xfId="0" applyFont="1" applyFill="1" applyBorder="1" applyAlignment="1">
      <alignment horizontal="center" vertical="center" wrapText="1"/>
    </xf>
    <xf numFmtId="0" fontId="21" fillId="0" borderId="154" xfId="2" applyFont="1" applyFill="1" applyBorder="1" applyAlignment="1">
      <alignment horizontal="left" vertical="top"/>
    </xf>
    <xf numFmtId="0" fontId="23" fillId="0" borderId="0" xfId="0" applyFont="1" applyAlignment="1">
      <alignment horizontal="left" vertical="center"/>
    </xf>
    <xf numFmtId="0" fontId="8" fillId="13" borderId="43" xfId="0" applyFont="1" applyFill="1" applyBorder="1" applyAlignment="1">
      <alignment vertical="center"/>
    </xf>
    <xf numFmtId="0" fontId="8" fillId="2" borderId="157" xfId="0" applyFont="1" applyFill="1" applyBorder="1" applyAlignment="1">
      <alignment horizontal="center" vertical="center"/>
    </xf>
    <xf numFmtId="0" fontId="8" fillId="3" borderId="157" xfId="0" applyFont="1" applyFill="1" applyBorder="1" applyAlignment="1">
      <alignment horizontal="center" vertical="center"/>
    </xf>
    <xf numFmtId="0" fontId="37" fillId="0" borderId="10" xfId="0" applyFont="1" applyBorder="1" applyAlignment="1">
      <alignment vertical="center"/>
    </xf>
    <xf numFmtId="0" fontId="37" fillId="0" borderId="10" xfId="0" applyFont="1" applyBorder="1" applyAlignment="1">
      <alignment horizontal="left" vertical="center"/>
    </xf>
    <xf numFmtId="0" fontId="37" fillId="0" borderId="10" xfId="0" applyFont="1" applyBorder="1"/>
    <xf numFmtId="0" fontId="35" fillId="12" borderId="12" xfId="1" applyFont="1" applyFill="1" applyBorder="1" applyAlignment="1" applyProtection="1">
      <alignment horizontal="center" vertical="center"/>
      <protection locked="0"/>
    </xf>
    <xf numFmtId="0" fontId="34" fillId="4" borderId="87" xfId="0" applyFont="1" applyFill="1" applyBorder="1" applyAlignment="1" applyProtection="1">
      <alignment horizontal="center" vertical="center" wrapText="1"/>
      <protection locked="0"/>
    </xf>
    <xf numFmtId="0" fontId="10" fillId="4" borderId="84" xfId="0" applyFont="1" applyFill="1" applyBorder="1" applyAlignment="1" applyProtection="1">
      <alignment horizontal="center" vertical="center" wrapText="1"/>
      <protection locked="0"/>
    </xf>
    <xf numFmtId="0" fontId="34" fillId="19" borderId="87" xfId="0" applyFont="1" applyFill="1" applyBorder="1" applyAlignment="1" applyProtection="1">
      <alignment horizontal="center" vertical="center" wrapText="1"/>
      <protection locked="0"/>
    </xf>
    <xf numFmtId="0" fontId="34" fillId="19" borderId="44" xfId="0" applyFont="1" applyFill="1" applyBorder="1" applyAlignment="1" applyProtection="1">
      <alignment horizontal="center" vertical="center" wrapText="1"/>
      <protection locked="0"/>
    </xf>
    <xf numFmtId="0" fontId="25" fillId="0" borderId="8" xfId="0" applyFont="1" applyFill="1" applyBorder="1" applyAlignment="1">
      <alignment horizontal="center" vertical="center" wrapText="1"/>
    </xf>
    <xf numFmtId="0" fontId="11" fillId="0" borderId="43" xfId="0" applyFont="1" applyBorder="1" applyAlignment="1">
      <alignment horizontal="center" vertical="center" wrapText="1"/>
    </xf>
    <xf numFmtId="0" fontId="40" fillId="0" borderId="43" xfId="0" applyFont="1" applyBorder="1" applyAlignment="1">
      <alignment horizontal="center" vertical="center"/>
    </xf>
    <xf numFmtId="0" fontId="41" fillId="0" borderId="43" xfId="0" applyFont="1" applyBorder="1" applyAlignment="1">
      <alignment horizontal="center" vertical="center"/>
    </xf>
    <xf numFmtId="0" fontId="34" fillId="0" borderId="124" xfId="0" applyFont="1" applyFill="1" applyBorder="1" applyAlignment="1" applyProtection="1">
      <alignment horizontal="center" vertical="top"/>
      <protection locked="0"/>
    </xf>
    <xf numFmtId="0" fontId="23" fillId="0" borderId="124" xfId="0" applyFont="1" applyFill="1" applyBorder="1" applyAlignment="1" applyProtection="1">
      <alignment horizontal="center" vertical="center" wrapText="1"/>
      <protection locked="0"/>
    </xf>
    <xf numFmtId="0" fontId="25" fillId="0" borderId="158" xfId="0" applyFont="1" applyFill="1" applyBorder="1" applyAlignment="1">
      <alignment horizontal="center" vertical="center" wrapText="1"/>
    </xf>
    <xf numFmtId="0" fontId="25" fillId="0" borderId="159" xfId="0" applyFont="1" applyFill="1" applyBorder="1" applyAlignment="1">
      <alignment horizontal="center" vertical="center" wrapText="1"/>
    </xf>
    <xf numFmtId="0" fontId="25" fillId="0" borderId="89" xfId="0" applyFont="1" applyFill="1" applyBorder="1" applyAlignment="1">
      <alignment horizontal="center" vertical="center" wrapText="1"/>
    </xf>
    <xf numFmtId="0" fontId="23" fillId="0" borderId="127" xfId="0" applyFont="1" applyFill="1" applyBorder="1" applyAlignment="1">
      <alignment horizontal="center" vertical="center" wrapText="1"/>
    </xf>
    <xf numFmtId="0" fontId="40" fillId="24" borderId="106" xfId="0" applyFont="1" applyFill="1" applyBorder="1" applyAlignment="1">
      <alignment horizontal="center" vertical="center"/>
    </xf>
    <xf numFmtId="0" fontId="40" fillId="0" borderId="106" xfId="0" applyFont="1" applyBorder="1" applyAlignment="1">
      <alignment horizontal="center" vertical="center"/>
    </xf>
    <xf numFmtId="0" fontId="41" fillId="0" borderId="160" xfId="0" applyFont="1" applyBorder="1" applyAlignment="1">
      <alignment horizontal="center" vertical="center"/>
    </xf>
    <xf numFmtId="0" fontId="41" fillId="0" borderId="23" xfId="0" applyFont="1" applyBorder="1" applyAlignment="1">
      <alignment horizontal="center" vertical="center"/>
    </xf>
    <xf numFmtId="0" fontId="41" fillId="0" borderId="106" xfId="0" applyFont="1" applyBorder="1" applyAlignment="1">
      <alignment horizontal="center" vertical="center"/>
    </xf>
    <xf numFmtId="0" fontId="24" fillId="24" borderId="8" xfId="0" applyFont="1" applyFill="1" applyBorder="1" applyAlignment="1">
      <alignment vertical="top" wrapText="1"/>
    </xf>
    <xf numFmtId="0" fontId="39" fillId="0" borderId="8" xfId="3"/>
    <xf numFmtId="0" fontId="17" fillId="0" borderId="8" xfId="3" applyFont="1" applyBorder="1"/>
    <xf numFmtId="0" fontId="39" fillId="0" borderId="8" xfId="3" applyBorder="1"/>
    <xf numFmtId="0" fontId="39" fillId="0" borderId="161" xfId="3" applyBorder="1"/>
    <xf numFmtId="0" fontId="17" fillId="0" borderId="162" xfId="3" applyFont="1" applyBorder="1"/>
    <xf numFmtId="0" fontId="39" fillId="0" borderId="162" xfId="3" applyBorder="1"/>
    <xf numFmtId="0" fontId="17" fillId="0" borderId="8" xfId="3" applyFont="1"/>
    <xf numFmtId="0" fontId="39" fillId="0" borderId="163" xfId="3" applyBorder="1"/>
    <xf numFmtId="0" fontId="14" fillId="6" borderId="164" xfId="3" applyFont="1" applyFill="1" applyBorder="1" applyAlignment="1">
      <alignment horizontal="center" wrapText="1"/>
    </xf>
    <xf numFmtId="0" fontId="2" fillId="10" borderId="165" xfId="3" applyFont="1" applyFill="1" applyBorder="1" applyAlignment="1">
      <alignment horizontal="center" vertical="center" wrapText="1"/>
    </xf>
    <xf numFmtId="0" fontId="2" fillId="10" borderId="166" xfId="3" applyFont="1" applyFill="1" applyBorder="1" applyAlignment="1">
      <alignment horizontal="center" vertical="center" wrapText="1"/>
    </xf>
    <xf numFmtId="0" fontId="2" fillId="10" borderId="167" xfId="3" applyFont="1" applyFill="1" applyBorder="1" applyAlignment="1">
      <alignment horizontal="center" vertical="center" wrapText="1"/>
    </xf>
    <xf numFmtId="0" fontId="2" fillId="25" borderId="166" xfId="3" applyFont="1" applyFill="1" applyBorder="1" applyAlignment="1">
      <alignment horizontal="center" vertical="center" wrapText="1"/>
    </xf>
    <xf numFmtId="0" fontId="2" fillId="25" borderId="167" xfId="3" applyFont="1" applyFill="1" applyBorder="1" applyAlignment="1">
      <alignment horizontal="center" vertical="center" wrapText="1"/>
    </xf>
    <xf numFmtId="0" fontId="12" fillId="0" borderId="8" xfId="3" applyFont="1" applyAlignment="1">
      <alignment horizontal="center"/>
    </xf>
    <xf numFmtId="0" fontId="12" fillId="0" borderId="168" xfId="3" applyFont="1" applyBorder="1" applyAlignment="1">
      <alignment horizontal="center"/>
    </xf>
    <xf numFmtId="0" fontId="39" fillId="0" borderId="8" xfId="3" applyAlignment="1">
      <alignment horizontal="center"/>
    </xf>
    <xf numFmtId="0" fontId="0" fillId="0" borderId="128" xfId="0" applyFont="1" applyBorder="1"/>
    <xf numFmtId="0" fontId="2" fillId="0" borderId="128" xfId="0" applyFont="1" applyBorder="1" applyAlignment="1">
      <alignment vertical="center"/>
    </xf>
    <xf numFmtId="0" fontId="0" fillId="0" borderId="169" xfId="0" applyFont="1" applyBorder="1" applyAlignment="1">
      <alignment wrapText="1"/>
    </xf>
    <xf numFmtId="0" fontId="20" fillId="0" borderId="45" xfId="2" applyFont="1" applyFill="1" applyBorder="1" applyAlignment="1">
      <alignment horizontal="left" vertical="top"/>
    </xf>
    <xf numFmtId="0" fontId="21" fillId="22" borderId="43" xfId="3" applyFont="1" applyFill="1" applyBorder="1" applyAlignment="1">
      <alignment horizontal="center" vertical="top"/>
    </xf>
    <xf numFmtId="0" fontId="21" fillId="22" borderId="43" xfId="3" applyFont="1" applyFill="1" applyBorder="1" applyAlignment="1">
      <alignment vertical="top" wrapText="1"/>
    </xf>
    <xf numFmtId="0" fontId="18" fillId="0" borderId="45" xfId="2" applyFont="1" applyFill="1" applyBorder="1" applyAlignment="1">
      <alignment horizontal="center" vertical="top" wrapText="1"/>
    </xf>
    <xf numFmtId="0" fontId="21" fillId="21" borderId="171" xfId="3" applyFont="1" applyFill="1" applyBorder="1" applyAlignment="1">
      <alignment vertical="center"/>
    </xf>
    <xf numFmtId="0" fontId="21" fillId="0" borderId="43" xfId="3" applyFont="1" applyBorder="1" applyAlignment="1">
      <alignment horizontal="center" vertical="top"/>
    </xf>
    <xf numFmtId="0" fontId="21" fillId="0" borderId="43" xfId="3" applyFont="1" applyFill="1" applyBorder="1" applyAlignment="1">
      <alignment vertical="top" wrapText="1"/>
    </xf>
    <xf numFmtId="0" fontId="21" fillId="0" borderId="43" xfId="3" applyFont="1" applyBorder="1" applyAlignment="1">
      <alignment vertical="top" wrapText="1"/>
    </xf>
    <xf numFmtId="0" fontId="20" fillId="3" borderId="45" xfId="2" applyFont="1" applyFill="1" applyBorder="1" applyAlignment="1">
      <alignment vertical="top" wrapText="1"/>
    </xf>
    <xf numFmtId="0" fontId="20" fillId="3" borderId="45" xfId="2" applyFont="1" applyFill="1" applyBorder="1" applyAlignment="1">
      <alignment horizontal="left" vertical="top" wrapText="1"/>
    </xf>
    <xf numFmtId="0" fontId="21" fillId="21" borderId="172" xfId="3" applyFont="1" applyFill="1" applyBorder="1" applyAlignment="1">
      <alignment vertical="center"/>
    </xf>
    <xf numFmtId="0" fontId="21" fillId="0" borderId="43" xfId="3" applyFont="1" applyFill="1" applyBorder="1" applyAlignment="1">
      <alignment horizontal="center" vertical="top"/>
    </xf>
    <xf numFmtId="0" fontId="20" fillId="9" borderId="45" xfId="2" applyFont="1" applyFill="1" applyBorder="1" applyAlignment="1">
      <alignment horizontal="left" vertical="top" wrapText="1"/>
    </xf>
    <xf numFmtId="0" fontId="21" fillId="21" borderId="148" xfId="3" applyFont="1" applyFill="1" applyBorder="1" applyAlignment="1">
      <alignment vertical="center"/>
    </xf>
    <xf numFmtId="0" fontId="21" fillId="0" borderId="87" xfId="3" applyFont="1" applyBorder="1" applyAlignment="1">
      <alignment horizontal="center" vertical="top"/>
    </xf>
    <xf numFmtId="0" fontId="21" fillId="0" borderId="87" xfId="3" applyFont="1" applyBorder="1" applyAlignment="1">
      <alignment vertical="top" wrapText="1"/>
    </xf>
    <xf numFmtId="0" fontId="20" fillId="3" borderId="76" xfId="2" applyFont="1" applyFill="1" applyBorder="1" applyAlignment="1">
      <alignment horizontal="left" vertical="top" wrapText="1"/>
    </xf>
    <xf numFmtId="0" fontId="21" fillId="21" borderId="173" xfId="3" applyFont="1" applyFill="1" applyBorder="1" applyAlignment="1">
      <alignment vertical="center"/>
    </xf>
    <xf numFmtId="0" fontId="21" fillId="0" borderId="149" xfId="3" applyFont="1" applyBorder="1" applyAlignment="1">
      <alignment horizontal="center" vertical="top"/>
    </xf>
    <xf numFmtId="0" fontId="21" fillId="0" borderId="149" xfId="3" applyFont="1" applyBorder="1" applyAlignment="1">
      <alignment vertical="top" wrapText="1"/>
    </xf>
    <xf numFmtId="0" fontId="20" fillId="3" borderId="153" xfId="2" applyFont="1" applyFill="1" applyBorder="1" applyAlignment="1">
      <alignment horizontal="left" vertical="top" wrapText="1"/>
    </xf>
    <xf numFmtId="0" fontId="21" fillId="21" borderId="174" xfId="3" applyFont="1" applyFill="1" applyBorder="1" applyAlignment="1">
      <alignment vertical="center"/>
    </xf>
    <xf numFmtId="0" fontId="20" fillId="0" borderId="44" xfId="2" applyFont="1" applyBorder="1" applyAlignment="1">
      <alignment horizontal="center" vertical="top" wrapText="1"/>
    </xf>
    <xf numFmtId="0" fontId="20" fillId="0" borderId="44" xfId="2" applyFont="1" applyBorder="1" applyAlignment="1">
      <alignment horizontal="left" vertical="top" wrapText="1"/>
    </xf>
    <xf numFmtId="0" fontId="20" fillId="3" borderId="129" xfId="2" applyFont="1" applyFill="1" applyBorder="1" applyAlignment="1">
      <alignment horizontal="left" vertical="top" wrapText="1"/>
    </xf>
    <xf numFmtId="0" fontId="21" fillId="0" borderId="175" xfId="3" applyFont="1" applyFill="1" applyBorder="1" applyAlignment="1">
      <alignment vertical="center"/>
    </xf>
    <xf numFmtId="0" fontId="20" fillId="0" borderId="43" xfId="2" applyFont="1" applyBorder="1" applyAlignment="1">
      <alignment horizontal="center" vertical="top" wrapText="1"/>
    </xf>
    <xf numFmtId="0" fontId="20" fillId="0" borderId="43" xfId="2" applyFont="1" applyBorder="1" applyAlignment="1">
      <alignment horizontal="left" vertical="top" wrapText="1"/>
    </xf>
    <xf numFmtId="0" fontId="21" fillId="0" borderId="171" xfId="3" applyFont="1" applyFill="1" applyBorder="1" applyAlignment="1">
      <alignment vertical="center"/>
    </xf>
    <xf numFmtId="0" fontId="21" fillId="0" borderId="171" xfId="2" applyFont="1" applyBorder="1" applyAlignment="1">
      <alignment horizontal="left" vertical="center" wrapText="1"/>
    </xf>
    <xf numFmtId="0" fontId="20" fillId="22" borderId="43" xfId="2" applyFont="1" applyFill="1" applyBorder="1" applyAlignment="1">
      <alignment horizontal="center" vertical="top" wrapText="1"/>
    </xf>
    <xf numFmtId="0" fontId="20" fillId="22" borderId="43" xfId="2" applyFont="1" applyFill="1" applyBorder="1" applyAlignment="1">
      <alignment horizontal="left" vertical="top" wrapText="1"/>
    </xf>
    <xf numFmtId="0" fontId="20" fillId="0" borderId="43" xfId="2" applyFont="1" applyFill="1" applyBorder="1" applyAlignment="1">
      <alignment horizontal="center" vertical="top" wrapText="1"/>
    </xf>
    <xf numFmtId="0" fontId="20" fillId="0" borderId="43" xfId="2" applyFont="1" applyFill="1" applyBorder="1" applyAlignment="1">
      <alignment horizontal="left" vertical="top" wrapText="1"/>
    </xf>
    <xf numFmtId="0" fontId="20" fillId="0" borderId="43" xfId="2" applyFont="1" applyBorder="1" applyAlignment="1">
      <alignment horizontal="center" vertical="center" wrapText="1"/>
    </xf>
    <xf numFmtId="0" fontId="20" fillId="0" borderId="149" xfId="2" applyFont="1" applyBorder="1" applyAlignment="1">
      <alignment horizontal="center" vertical="top" wrapText="1"/>
    </xf>
    <xf numFmtId="0" fontId="20" fillId="0" borderId="149" xfId="2" applyFont="1" applyBorder="1" applyAlignment="1">
      <alignment horizontal="left" vertical="top" wrapText="1"/>
    </xf>
    <xf numFmtId="0" fontId="21" fillId="0" borderId="176" xfId="2" applyFont="1" applyBorder="1" applyAlignment="1">
      <alignment horizontal="left" vertical="center" wrapText="1"/>
    </xf>
    <xf numFmtId="0" fontId="21" fillId="0" borderId="175" xfId="2" applyFont="1" applyBorder="1" applyAlignment="1">
      <alignment horizontal="left" vertical="center" wrapText="1"/>
    </xf>
    <xf numFmtId="0" fontId="20" fillId="0" borderId="87" xfId="2" applyFont="1" applyBorder="1" applyAlignment="1">
      <alignment horizontal="left" vertical="top" wrapText="1"/>
    </xf>
    <xf numFmtId="0" fontId="21" fillId="0" borderId="173" xfId="2" applyFont="1" applyBorder="1" applyAlignment="1">
      <alignment horizontal="left" vertical="center" wrapText="1"/>
    </xf>
    <xf numFmtId="0" fontId="20" fillId="0" borderId="43" xfId="2" applyFont="1" applyFill="1" applyBorder="1" applyAlignment="1">
      <alignment horizontal="center" vertical="top"/>
    </xf>
    <xf numFmtId="0" fontId="11" fillId="0" borderId="45" xfId="0" applyFont="1" applyBorder="1" applyAlignment="1">
      <alignment horizontal="center" vertical="center" wrapText="1"/>
    </xf>
    <xf numFmtId="0" fontId="41" fillId="0" borderId="45" xfId="0" applyFont="1" applyBorder="1" applyAlignment="1">
      <alignment horizontal="center" vertical="center"/>
    </xf>
    <xf numFmtId="0" fontId="25" fillId="0" borderId="127" xfId="0" applyFont="1" applyFill="1" applyBorder="1" applyAlignment="1">
      <alignment horizontal="center" vertical="center" wrapText="1"/>
    </xf>
    <xf numFmtId="0" fontId="6" fillId="0" borderId="10" xfId="0" applyFont="1" applyFill="1" applyBorder="1" applyAlignment="1">
      <alignment vertical="center"/>
    </xf>
    <xf numFmtId="0" fontId="0" fillId="0" borderId="177" xfId="0" applyFont="1" applyBorder="1"/>
    <xf numFmtId="0" fontId="0" fillId="0" borderId="178" xfId="0" applyFont="1" applyBorder="1" applyAlignment="1"/>
    <xf numFmtId="0" fontId="24" fillId="24" borderId="7" xfId="0" applyFont="1" applyFill="1" applyBorder="1" applyAlignment="1">
      <alignment vertical="top" wrapText="1"/>
    </xf>
    <xf numFmtId="0" fontId="0" fillId="0" borderId="179" xfId="0" applyFont="1" applyBorder="1"/>
    <xf numFmtId="0" fontId="0" fillId="0" borderId="180" xfId="0" applyFont="1" applyBorder="1" applyAlignment="1"/>
    <xf numFmtId="0" fontId="0" fillId="0" borderId="181" xfId="0" applyFont="1" applyBorder="1" applyAlignment="1"/>
    <xf numFmtId="0" fontId="0" fillId="0" borderId="110" xfId="0" applyFont="1" applyBorder="1" applyAlignment="1"/>
    <xf numFmtId="0" fontId="24" fillId="24" borderId="8" xfId="0" applyFont="1" applyFill="1" applyBorder="1" applyAlignment="1">
      <alignment horizontal="left" vertical="top" wrapText="1"/>
    </xf>
    <xf numFmtId="0" fontId="23" fillId="0" borderId="7" xfId="0" applyFont="1" applyBorder="1" applyAlignment="1">
      <alignment horizontal="right" vertical="center"/>
    </xf>
    <xf numFmtId="0" fontId="29" fillId="0" borderId="130" xfId="0" applyFont="1" applyBorder="1" applyAlignment="1">
      <alignment horizontal="left" vertical="top"/>
    </xf>
    <xf numFmtId="0" fontId="23" fillId="0" borderId="77" xfId="0" applyFont="1" applyBorder="1" applyAlignment="1" applyProtection="1">
      <alignment horizontal="center" vertical="center" wrapText="1"/>
      <protection locked="0"/>
    </xf>
    <xf numFmtId="0" fontId="23" fillId="0" borderId="78" xfId="0" applyFont="1" applyBorder="1" applyAlignment="1" applyProtection="1">
      <alignment horizontal="center" vertical="center" wrapText="1"/>
      <protection locked="0"/>
    </xf>
    <xf numFmtId="0" fontId="23" fillId="0" borderId="79" xfId="0" applyFont="1" applyBorder="1" applyAlignment="1" applyProtection="1">
      <alignment horizontal="center" vertical="center" wrapText="1"/>
      <protection locked="0"/>
    </xf>
    <xf numFmtId="0" fontId="23" fillId="0" borderId="80" xfId="0" applyFont="1" applyBorder="1" applyAlignment="1" applyProtection="1">
      <alignment horizontal="center" vertical="center" wrapText="1"/>
      <protection locked="0"/>
    </xf>
    <xf numFmtId="0" fontId="23" fillId="0" borderId="81" xfId="0" applyFont="1" applyBorder="1" applyAlignment="1" applyProtection="1">
      <alignment horizontal="center" vertical="center" wrapText="1"/>
      <protection locked="0"/>
    </xf>
    <xf numFmtId="0" fontId="23" fillId="0" borderId="137" xfId="0" applyFont="1" applyBorder="1" applyAlignment="1" applyProtection="1">
      <alignment horizontal="center" vertical="center" wrapText="1"/>
      <protection locked="0"/>
    </xf>
    <xf numFmtId="0" fontId="23" fillId="0" borderId="138" xfId="0" applyFont="1" applyBorder="1" applyAlignment="1" applyProtection="1">
      <alignment horizontal="center" vertical="center" wrapText="1"/>
      <protection locked="0"/>
    </xf>
    <xf numFmtId="0" fontId="23" fillId="0" borderId="139" xfId="0" applyFont="1" applyBorder="1" applyAlignment="1" applyProtection="1">
      <alignment horizontal="center" vertical="center" wrapText="1"/>
      <protection locked="0"/>
    </xf>
    <xf numFmtId="0" fontId="8" fillId="12" borderId="43" xfId="0" applyFont="1" applyFill="1" applyBorder="1" applyAlignment="1">
      <alignment horizontal="right" vertical="center"/>
    </xf>
    <xf numFmtId="0" fontId="0" fillId="0" borderId="101" xfId="0" applyFont="1" applyBorder="1" applyProtection="1"/>
    <xf numFmtId="0" fontId="0" fillId="0" borderId="34" xfId="0" applyFont="1" applyBorder="1" applyProtection="1"/>
    <xf numFmtId="0" fontId="0" fillId="0" borderId="14" xfId="0" applyFont="1" applyBorder="1" applyProtection="1"/>
    <xf numFmtId="0" fontId="0" fillId="0" borderId="102" xfId="0" applyFont="1" applyBorder="1" applyProtection="1"/>
    <xf numFmtId="0" fontId="11" fillId="0" borderId="9" xfId="0" applyFont="1" applyBorder="1" applyProtection="1"/>
    <xf numFmtId="0" fontId="0" fillId="0" borderId="9" xfId="0" applyFont="1" applyBorder="1" applyProtection="1"/>
    <xf numFmtId="0" fontId="0" fillId="0" borderId="93" xfId="0" applyFont="1" applyBorder="1" applyAlignment="1" applyProtection="1">
      <alignment vertical="center"/>
    </xf>
    <xf numFmtId="0" fontId="0" fillId="0" borderId="94" xfId="0" applyFont="1" applyBorder="1" applyAlignment="1" applyProtection="1">
      <alignment vertical="center"/>
    </xf>
    <xf numFmtId="0" fontId="0" fillId="0" borderId="93" xfId="0" applyFont="1" applyBorder="1" applyProtection="1"/>
    <xf numFmtId="0" fontId="0" fillId="0" borderId="94" xfId="0" applyFont="1" applyBorder="1" applyProtection="1"/>
    <xf numFmtId="0" fontId="0" fillId="0" borderId="95" xfId="0" applyFont="1" applyBorder="1" applyProtection="1"/>
    <xf numFmtId="0" fontId="6" fillId="0" borderId="13" xfId="0" applyFont="1" applyBorder="1" applyProtection="1"/>
    <xf numFmtId="0" fontId="0" fillId="0" borderId="96" xfId="0" applyFont="1" applyBorder="1" applyProtection="1"/>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46" xfId="0" applyFont="1" applyBorder="1" applyAlignment="1">
      <alignmen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46" xfId="0" applyFont="1" applyBorder="1" applyAlignment="1">
      <alignment horizontal="left" vertical="top" wrapText="1"/>
    </xf>
    <xf numFmtId="0" fontId="2" fillId="11" borderId="123" xfId="0" applyFont="1" applyFill="1" applyBorder="1" applyAlignment="1">
      <alignment horizontal="center" vertical="center" wrapText="1"/>
    </xf>
    <xf numFmtId="0" fontId="2" fillId="11" borderId="124" xfId="0" applyFont="1" applyFill="1" applyBorder="1" applyAlignment="1">
      <alignment horizontal="center" vertical="center" wrapText="1"/>
    </xf>
    <xf numFmtId="0" fontId="2" fillId="11" borderId="125" xfId="0" applyFont="1" applyFill="1" applyBorder="1" applyAlignment="1">
      <alignment horizontal="center" vertical="center" wrapText="1"/>
    </xf>
    <xf numFmtId="0" fontId="6" fillId="0" borderId="12" xfId="0" applyFont="1" applyBorder="1" applyAlignment="1">
      <alignment horizontal="left"/>
    </xf>
    <xf numFmtId="0" fontId="6" fillId="0" borderId="10" xfId="0" applyFont="1" applyBorder="1" applyAlignment="1">
      <alignment vertical="top"/>
    </xf>
    <xf numFmtId="0" fontId="6" fillId="0" borderId="11" xfId="0" applyFont="1" applyBorder="1" applyAlignment="1">
      <alignment vertical="top"/>
    </xf>
    <xf numFmtId="0" fontId="6" fillId="0" borderId="46" xfId="0" applyFont="1" applyBorder="1" applyAlignment="1">
      <alignment vertical="top"/>
    </xf>
    <xf numFmtId="0" fontId="6" fillId="0" borderId="12" xfId="0" applyFont="1" applyBorder="1" applyAlignment="1">
      <alignment horizontal="center" vertical="center"/>
    </xf>
    <xf numFmtId="0" fontId="6" fillId="0" borderId="12" xfId="0" applyFont="1" applyBorder="1" applyAlignment="1">
      <alignment horizontal="left" vertical="center" wrapText="1"/>
    </xf>
    <xf numFmtId="0" fontId="2" fillId="0" borderId="12" xfId="0" applyFont="1" applyBorder="1" applyAlignment="1">
      <alignment vertical="center"/>
    </xf>
    <xf numFmtId="0" fontId="8" fillId="12" borderId="45" xfId="0" applyFont="1" applyFill="1" applyBorder="1" applyAlignment="1">
      <alignment horizontal="center"/>
    </xf>
    <xf numFmtId="0" fontId="8" fillId="12" borderId="109" xfId="0" applyFont="1" applyFill="1" applyBorder="1" applyAlignment="1">
      <alignment horizontal="center"/>
    </xf>
    <xf numFmtId="0" fontId="16" fillId="15" borderId="43" xfId="1" applyFill="1" applyBorder="1" applyAlignment="1" applyProtection="1">
      <alignment horizontal="left" vertical="center"/>
      <protection locked="0"/>
    </xf>
    <xf numFmtId="0" fontId="26" fillId="15" borderId="43" xfId="0" applyFont="1" applyFill="1" applyBorder="1" applyAlignment="1" applyProtection="1">
      <alignment horizontal="left" vertical="center"/>
      <protection locked="0"/>
    </xf>
    <xf numFmtId="0" fontId="22" fillId="15" borderId="43" xfId="0" applyFont="1" applyFill="1" applyBorder="1" applyAlignment="1" applyProtection="1">
      <alignment horizontal="left" vertical="center"/>
      <protection locked="0"/>
    </xf>
    <xf numFmtId="0" fontId="6" fillId="4" borderId="66" xfId="0" applyFont="1" applyFill="1" applyBorder="1" applyAlignment="1">
      <alignment horizontal="center" wrapText="1"/>
    </xf>
    <xf numFmtId="0" fontId="6" fillId="4" borderId="84" xfId="0" applyFont="1" applyFill="1" applyBorder="1" applyAlignment="1">
      <alignment horizontal="center" wrapText="1"/>
    </xf>
    <xf numFmtId="0" fontId="10" fillId="19" borderId="84" xfId="0" applyFont="1" applyFill="1" applyBorder="1" applyAlignment="1">
      <alignment horizontal="center" vertical="top"/>
    </xf>
    <xf numFmtId="0" fontId="10" fillId="19" borderId="88" xfId="0" applyFont="1" applyFill="1" applyBorder="1" applyAlignment="1">
      <alignment horizontal="center" vertical="top"/>
    </xf>
    <xf numFmtId="0" fontId="10" fillId="4" borderId="84" xfId="0" applyFont="1" applyFill="1" applyBorder="1" applyAlignment="1">
      <alignment horizontal="center" vertical="top"/>
    </xf>
    <xf numFmtId="0" fontId="29" fillId="0" borderId="76" xfId="0" applyFont="1" applyBorder="1" applyAlignment="1" applyProtection="1">
      <alignment horizontal="left" vertical="top" wrapText="1"/>
      <protection locked="0"/>
    </xf>
    <xf numFmtId="0" fontId="29" fillId="0" borderId="68" xfId="0" applyFont="1" applyBorder="1" applyAlignment="1" applyProtection="1">
      <alignment horizontal="left" vertical="top" wrapText="1"/>
      <protection locked="0"/>
    </xf>
    <xf numFmtId="0" fontId="29" fillId="0" borderId="90" xfId="0" applyFont="1" applyBorder="1" applyAlignment="1" applyProtection="1">
      <alignment horizontal="left" vertical="top" wrapText="1"/>
      <protection locked="0"/>
    </xf>
    <xf numFmtId="0" fontId="29" fillId="0" borderId="69"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39" xfId="0" applyFont="1" applyBorder="1" applyAlignment="1" applyProtection="1">
      <alignment horizontal="left" vertical="top" wrapText="1"/>
      <protection locked="0"/>
    </xf>
    <xf numFmtId="0" fontId="29" fillId="0" borderId="129" xfId="0" applyFont="1" applyBorder="1" applyAlignment="1" applyProtection="1">
      <alignment horizontal="left" vertical="top" wrapText="1"/>
      <protection locked="0"/>
    </xf>
    <xf numFmtId="0" fontId="29" fillId="0" borderId="135" xfId="0" applyFont="1" applyBorder="1" applyAlignment="1" applyProtection="1">
      <alignment horizontal="left" vertical="top" wrapText="1"/>
      <protection locked="0"/>
    </xf>
    <xf numFmtId="0" fontId="29" fillId="0" borderId="170" xfId="0" applyFont="1" applyBorder="1" applyAlignment="1" applyProtection="1">
      <alignment horizontal="left" vertical="top" wrapText="1"/>
      <protection locked="0"/>
    </xf>
    <xf numFmtId="0" fontId="6" fillId="19" borderId="76" xfId="0" applyFont="1" applyFill="1" applyBorder="1" applyAlignment="1">
      <alignment horizontal="center" wrapText="1"/>
    </xf>
    <xf numFmtId="0" fontId="6" fillId="19" borderId="69" xfId="0" applyFont="1" applyFill="1" applyBorder="1" applyAlignment="1">
      <alignment horizontal="center" wrapText="1"/>
    </xf>
    <xf numFmtId="0" fontId="6" fillId="19" borderId="66" xfId="0" applyFont="1" applyFill="1" applyBorder="1" applyAlignment="1">
      <alignment horizontal="center" wrapText="1"/>
    </xf>
    <xf numFmtId="0" fontId="6" fillId="19" borderId="84" xfId="0" applyFont="1" applyFill="1" applyBorder="1" applyAlignment="1">
      <alignment horizontal="center" wrapText="1"/>
    </xf>
    <xf numFmtId="0" fontId="34" fillId="19" borderId="84" xfId="0" applyFont="1" applyFill="1" applyBorder="1" applyAlignment="1" applyProtection="1">
      <alignment horizontal="center" vertical="top"/>
      <protection locked="0"/>
    </xf>
    <xf numFmtId="0" fontId="34" fillId="19" borderId="44" xfId="0" applyFont="1" applyFill="1" applyBorder="1" applyAlignment="1" applyProtection="1">
      <alignment horizontal="center" vertical="top"/>
      <protection locked="0"/>
    </xf>
    <xf numFmtId="0" fontId="34" fillId="4" borderId="84" xfId="0" applyFont="1" applyFill="1" applyBorder="1" applyAlignment="1" applyProtection="1">
      <alignment horizontal="center" wrapText="1"/>
      <protection locked="0"/>
    </xf>
    <xf numFmtId="0" fontId="34" fillId="4" borderId="84" xfId="0" applyFont="1" applyFill="1" applyBorder="1" applyAlignment="1" applyProtection="1">
      <alignment horizontal="center" vertical="top"/>
      <protection locked="0"/>
    </xf>
    <xf numFmtId="0" fontId="34" fillId="4" borderId="88" xfId="0" applyFont="1" applyFill="1" applyBorder="1" applyAlignment="1" applyProtection="1">
      <alignment horizontal="center" vertical="top"/>
      <protection locked="0"/>
    </xf>
    <xf numFmtId="0" fontId="34" fillId="19" borderId="66" xfId="0" applyFont="1" applyFill="1" applyBorder="1" applyAlignment="1" applyProtection="1">
      <alignment horizontal="center" wrapText="1"/>
      <protection locked="0"/>
    </xf>
    <xf numFmtId="0" fontId="34" fillId="19" borderId="84" xfId="0" applyFont="1" applyFill="1" applyBorder="1" applyAlignment="1" applyProtection="1">
      <alignment horizontal="center" wrapText="1"/>
      <protection locked="0"/>
    </xf>
    <xf numFmtId="0" fontId="24" fillId="24" borderId="69" xfId="0" applyFont="1" applyFill="1" applyBorder="1" applyAlignment="1">
      <alignment horizontal="left" vertical="top" wrapText="1"/>
    </xf>
    <xf numFmtId="0" fontId="24" fillId="24" borderId="8" xfId="0" applyFont="1" applyFill="1" applyBorder="1" applyAlignment="1">
      <alignment horizontal="left" vertical="top" wrapText="1"/>
    </xf>
    <xf numFmtId="0" fontId="10" fillId="19" borderId="69" xfId="0" applyFont="1" applyFill="1" applyBorder="1" applyAlignment="1">
      <alignment horizontal="center" vertical="top"/>
    </xf>
    <xf numFmtId="0" fontId="10" fillId="19" borderId="129" xfId="0" applyFont="1" applyFill="1" applyBorder="1" applyAlignment="1">
      <alignment horizontal="center" vertical="top"/>
    </xf>
    <xf numFmtId="0" fontId="27" fillId="0" borderId="106"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7" xfId="0" applyFont="1" applyBorder="1" applyAlignment="1">
      <alignment horizontal="center" vertical="center" wrapText="1"/>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46" xfId="0" applyFont="1" applyBorder="1" applyAlignment="1">
      <alignment horizontal="right" vertical="center"/>
    </xf>
    <xf numFmtId="0" fontId="8" fillId="15" borderId="45" xfId="0" applyFont="1" applyFill="1" applyBorder="1" applyAlignment="1" applyProtection="1">
      <alignment horizontal="left" vertical="center"/>
      <protection locked="0"/>
    </xf>
    <xf numFmtId="0" fontId="8" fillId="15" borderId="67" xfId="0" applyFont="1" applyFill="1" applyBorder="1" applyAlignment="1" applyProtection="1">
      <alignment horizontal="left" vertical="center"/>
      <protection locked="0"/>
    </xf>
    <xf numFmtId="0" fontId="8" fillId="15" borderId="109" xfId="0" applyFont="1" applyFill="1" applyBorder="1" applyAlignment="1" applyProtection="1">
      <alignment horizontal="left" vertical="center"/>
      <protection locked="0"/>
    </xf>
    <xf numFmtId="0" fontId="2" fillId="11" borderId="45" xfId="0" applyFont="1" applyFill="1" applyBorder="1" applyAlignment="1">
      <alignment horizontal="center" vertical="center" wrapText="1"/>
    </xf>
    <xf numFmtId="0" fontId="2" fillId="11" borderId="67" xfId="0" applyFont="1" applyFill="1" applyBorder="1" applyAlignment="1">
      <alignment horizontal="center" vertical="center" wrapText="1"/>
    </xf>
    <xf numFmtId="0" fontId="2" fillId="11" borderId="109" xfId="0" applyFont="1" applyFill="1" applyBorder="1" applyAlignment="1">
      <alignment horizontal="center" vertical="center" wrapText="1"/>
    </xf>
    <xf numFmtId="0" fontId="36" fillId="20" borderId="45" xfId="0" applyNumberFormat="1" applyFont="1" applyFill="1" applyBorder="1" applyAlignment="1" applyProtection="1">
      <alignment horizontal="left" vertical="center"/>
      <protection locked="0"/>
    </xf>
    <xf numFmtId="0" fontId="36" fillId="20" borderId="109" xfId="0" applyNumberFormat="1" applyFont="1" applyFill="1" applyBorder="1" applyAlignment="1" applyProtection="1">
      <alignment horizontal="left" vertical="center"/>
      <protection locked="0"/>
    </xf>
    <xf numFmtId="0" fontId="8" fillId="20" borderId="45" xfId="0" applyFont="1" applyFill="1" applyBorder="1" applyAlignment="1" applyProtection="1">
      <alignment horizontal="left" vertical="center"/>
      <protection locked="0"/>
    </xf>
    <xf numFmtId="0" fontId="8" fillId="20" borderId="109" xfId="0" applyFont="1" applyFill="1" applyBorder="1" applyAlignment="1" applyProtection="1">
      <alignment horizontal="left" vertical="center"/>
      <protection locked="0"/>
    </xf>
    <xf numFmtId="0" fontId="5" fillId="2" borderId="82" xfId="0" applyFont="1" applyFill="1" applyBorder="1" applyAlignment="1">
      <alignment horizontal="center" vertical="center" wrapText="1"/>
    </xf>
    <xf numFmtId="0" fontId="5" fillId="2" borderId="8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8" fillId="18" borderId="2" xfId="0" applyFont="1" applyFill="1" applyBorder="1" applyAlignment="1">
      <alignment horizontal="center" vertical="center" wrapText="1"/>
    </xf>
    <xf numFmtId="0" fontId="22" fillId="0" borderId="43" xfId="0" applyFont="1" applyFill="1" applyBorder="1" applyAlignment="1">
      <alignment horizontal="left" vertical="center"/>
    </xf>
    <xf numFmtId="0" fontId="0" fillId="0" borderId="27" xfId="0" applyFont="1" applyBorder="1" applyAlignment="1">
      <alignment horizontal="center"/>
    </xf>
    <xf numFmtId="0" fontId="3" fillId="0" borderId="1" xfId="0" applyFont="1" applyBorder="1"/>
    <xf numFmtId="0" fontId="3" fillId="0" borderId="33" xfId="0" applyFont="1" applyBorder="1"/>
    <xf numFmtId="0" fontId="10" fillId="0" borderId="35" xfId="0" applyFont="1" applyBorder="1" applyAlignment="1" applyProtection="1">
      <alignment horizontal="left" vertical="top" wrapText="1"/>
      <protection locked="0"/>
    </xf>
    <xf numFmtId="0" fontId="3" fillId="0" borderId="36" xfId="0" applyFont="1" applyBorder="1" applyProtection="1">
      <protection locked="0"/>
    </xf>
    <xf numFmtId="0" fontId="3" fillId="0" borderId="37" xfId="0" applyFont="1" applyBorder="1" applyProtection="1">
      <protection locked="0"/>
    </xf>
    <xf numFmtId="0" fontId="3" fillId="0" borderId="38" xfId="0" applyFont="1" applyBorder="1" applyProtection="1">
      <protection locked="0"/>
    </xf>
    <xf numFmtId="0" fontId="0" fillId="0" borderId="8" xfId="0" applyFont="1" applyBorder="1" applyAlignment="1" applyProtection="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3" fillId="0" borderId="42" xfId="0" applyFont="1" applyBorder="1" applyProtection="1">
      <protection locked="0"/>
    </xf>
    <xf numFmtId="0" fontId="5" fillId="2" borderId="35" xfId="0" applyFont="1" applyFill="1" applyBorder="1" applyAlignment="1">
      <alignment horizontal="center" vertical="center" wrapText="1"/>
    </xf>
    <xf numFmtId="0" fontId="3" fillId="0" borderId="40" xfId="0" applyFont="1" applyBorder="1"/>
    <xf numFmtId="0" fontId="3" fillId="12" borderId="67" xfId="0" applyFont="1" applyFill="1" applyBorder="1"/>
    <xf numFmtId="0" fontId="3" fillId="12" borderId="109" xfId="0" applyFont="1" applyFill="1" applyBorder="1"/>
    <xf numFmtId="0" fontId="13" fillId="0" borderId="121" xfId="0" applyFont="1" applyBorder="1" applyAlignment="1">
      <alignment horizontal="center" wrapText="1"/>
    </xf>
    <xf numFmtId="0" fontId="3" fillId="0" borderId="41" xfId="0" applyFont="1" applyBorder="1"/>
    <xf numFmtId="0" fontId="3" fillId="0" borderId="122" xfId="0" applyFont="1" applyBorder="1"/>
    <xf numFmtId="0" fontId="5" fillId="2" borderId="3" xfId="0" applyFont="1" applyFill="1" applyBorder="1" applyAlignment="1" applyProtection="1">
      <alignment horizontal="center" vertical="center"/>
    </xf>
    <xf numFmtId="0" fontId="3" fillId="0" borderId="4" xfId="0" applyFont="1" applyBorder="1" applyProtection="1"/>
    <xf numFmtId="0" fontId="3" fillId="0" borderId="5" xfId="0" applyFont="1" applyBorder="1" applyProtection="1"/>
    <xf numFmtId="0" fontId="6" fillId="0" borderId="15" xfId="0" applyFont="1" applyBorder="1" applyAlignment="1" applyProtection="1">
      <alignment horizontal="left" wrapText="1"/>
    </xf>
    <xf numFmtId="0" fontId="3" fillId="0" borderId="16" xfId="0" applyFont="1" applyBorder="1" applyProtection="1"/>
    <xf numFmtId="0" fontId="3" fillId="0" borderId="17" xfId="0" applyFont="1" applyBorder="1" applyProtection="1"/>
    <xf numFmtId="0" fontId="33" fillId="0" borderId="18" xfId="0" applyFont="1" applyBorder="1" applyAlignment="1" applyProtection="1">
      <alignment horizontal="left"/>
      <protection locked="0"/>
    </xf>
    <xf numFmtId="0" fontId="3" fillId="0" borderId="11" xfId="0" applyFont="1" applyBorder="1" applyProtection="1">
      <protection locked="0"/>
    </xf>
    <xf numFmtId="0" fontId="3" fillId="0" borderId="19" xfId="0" applyFont="1" applyBorder="1" applyProtection="1">
      <protection locked="0"/>
    </xf>
    <xf numFmtId="0" fontId="33" fillId="0" borderId="20" xfId="0" applyFont="1" applyBorder="1" applyAlignment="1" applyProtection="1">
      <alignment horizontal="left" vertical="top"/>
    </xf>
    <xf numFmtId="0" fontId="3" fillId="0" borderId="21" xfId="0" applyFont="1" applyBorder="1" applyAlignment="1" applyProtection="1">
      <alignment vertical="top"/>
    </xf>
    <xf numFmtId="0" fontId="3" fillId="0" borderId="22" xfId="0" applyFont="1" applyBorder="1" applyAlignment="1" applyProtection="1">
      <alignment vertical="top"/>
    </xf>
    <xf numFmtId="0" fontId="5" fillId="2" borderId="3" xfId="0" applyFont="1" applyFill="1" applyBorder="1" applyAlignment="1">
      <alignment horizontal="left" vertical="center"/>
    </xf>
    <xf numFmtId="0" fontId="3" fillId="0" borderId="5" xfId="0" applyFont="1" applyBorder="1"/>
    <xf numFmtId="0" fontId="23" fillId="0" borderId="3" xfId="0" applyFont="1" applyBorder="1" applyAlignment="1">
      <alignment horizontal="left" vertical="center"/>
    </xf>
    <xf numFmtId="0" fontId="28" fillId="0" borderId="5" xfId="0" applyFont="1" applyBorder="1"/>
    <xf numFmtId="0" fontId="6" fillId="0" borderId="76" xfId="0" applyFont="1" applyBorder="1" applyAlignment="1" applyProtection="1">
      <alignment horizontal="left" vertical="center" wrapText="1"/>
    </xf>
    <xf numFmtId="0" fontId="6" fillId="0" borderId="68" xfId="0" applyFont="1" applyBorder="1" applyAlignment="1" applyProtection="1">
      <alignment horizontal="left" vertical="center" wrapText="1"/>
    </xf>
    <xf numFmtId="0" fontId="6" fillId="0" borderId="134" xfId="0" applyFont="1" applyBorder="1" applyAlignment="1" applyProtection="1">
      <alignment horizontal="left" vertical="center" wrapText="1"/>
    </xf>
    <xf numFmtId="0" fontId="6" fillId="0" borderId="69"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6" fillId="0" borderId="133" xfId="0" applyFont="1" applyBorder="1" applyAlignment="1" applyProtection="1">
      <alignment horizontal="left" vertical="center" wrapText="1"/>
    </xf>
    <xf numFmtId="0" fontId="6" fillId="0" borderId="129" xfId="0" applyFont="1" applyBorder="1" applyAlignment="1" applyProtection="1">
      <alignment horizontal="left" vertical="center" wrapText="1"/>
    </xf>
    <xf numFmtId="0" fontId="6" fillId="0" borderId="135" xfId="0" applyFont="1" applyBorder="1" applyAlignment="1" applyProtection="1">
      <alignment horizontal="left" vertical="center" wrapText="1"/>
    </xf>
    <xf numFmtId="0" fontId="6" fillId="0" borderId="136" xfId="0" applyFont="1" applyBorder="1" applyAlignment="1" applyProtection="1">
      <alignment horizontal="left" vertical="center" wrapText="1"/>
    </xf>
  </cellXfs>
  <cellStyles count="4">
    <cellStyle name="Hyperlink" xfId="1" builtinId="8"/>
    <cellStyle name="Normal" xfId="0" builtinId="0"/>
    <cellStyle name="Normal 2" xfId="2" xr:uid="{00000000-0005-0000-0000-000002000000}"/>
    <cellStyle name="Normal 3" xfId="3" xr:uid="{FE09B76D-4534-4F0B-B35D-FEEAA10510E1}"/>
  </cellStyles>
  <dxfs count="520">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E5DDF5"/>
        </patternFill>
      </fill>
    </dxf>
    <dxf>
      <fill>
        <patternFill>
          <bgColor rgb="FFFF0000"/>
        </patternFill>
      </fill>
    </dxf>
    <dxf>
      <fill>
        <patternFill>
          <bgColor theme="7" tint="0.79998168889431442"/>
        </patternFill>
      </fill>
    </dxf>
    <dxf>
      <fill>
        <patternFill>
          <bgColor theme="5" tint="0.59996337778862885"/>
        </patternFill>
      </fill>
    </dxf>
    <dxf>
      <fill>
        <patternFill>
          <bgColor theme="5" tint="0.79998168889431442"/>
        </patternFill>
      </fill>
    </dxf>
    <dxf>
      <fill>
        <patternFill>
          <bgColor rgb="FFDDF0D8"/>
        </patternFill>
      </fill>
    </dxf>
    <dxf>
      <fill>
        <patternFill>
          <bgColor rgb="FFD9EAF7"/>
        </patternFill>
      </fill>
    </dxf>
    <dxf>
      <fill>
        <patternFill>
          <bgColor rgb="FFF9DFC8"/>
        </patternFill>
      </fill>
    </dxf>
    <dxf>
      <fill>
        <patternFill>
          <bgColor rgb="FFF8F1C7"/>
        </patternFill>
      </fill>
    </dxf>
    <dxf>
      <fill>
        <patternFill>
          <bgColor rgb="FFD6EFE8"/>
        </patternFill>
      </fill>
    </dxf>
    <dxf>
      <font>
        <color theme="0"/>
      </font>
      <fill>
        <patternFill>
          <bgColor rgb="FFFF0000"/>
        </patternFill>
      </fill>
    </dxf>
    <dxf>
      <font>
        <b val="0"/>
        <i val="0"/>
        <strike/>
        <color theme="0" tint="-0.34998626667073579"/>
      </font>
      <fill>
        <patternFill>
          <bgColor theme="0"/>
        </patternFill>
      </fill>
    </dxf>
    <dxf>
      <font>
        <strike/>
        <color theme="0" tint="-0.34998626667073579"/>
      </font>
      <fill>
        <patternFill>
          <bgColor theme="0"/>
        </patternFill>
      </fill>
    </dxf>
    <dxf>
      <fill>
        <patternFill>
          <bgColor theme="0"/>
        </patternFill>
      </fill>
    </dxf>
    <dxf>
      <font>
        <b val="0"/>
        <i val="0"/>
        <strike/>
        <color theme="0" tint="-0.499984740745262"/>
      </font>
      <fill>
        <patternFill>
          <bgColor theme="0"/>
        </patternFill>
      </fill>
    </dxf>
    <dxf>
      <fill>
        <patternFill>
          <bgColor theme="7" tint="0.79998168889431442"/>
        </patternFill>
      </fill>
    </dxf>
    <dxf>
      <fill>
        <patternFill>
          <bgColor theme="0"/>
        </patternFill>
      </fill>
    </dxf>
    <dxf>
      <fill>
        <patternFill>
          <bgColor theme="7" tint="0.39994506668294322"/>
        </patternFill>
      </fill>
    </dxf>
    <dxf>
      <fill>
        <patternFill>
          <bgColor rgb="FFF9DFC8"/>
        </patternFill>
      </fill>
    </dxf>
    <dxf>
      <fill>
        <patternFill>
          <bgColor rgb="FFF8F1C7"/>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rgb="FFFFFF99"/>
        </patternFill>
      </fill>
    </dxf>
    <dxf>
      <fill>
        <patternFill>
          <bgColor theme="4" tint="0.59996337778862885"/>
        </patternFill>
      </fill>
    </dxf>
    <dxf>
      <fill>
        <patternFill>
          <bgColor theme="5" tint="0.59996337778862885"/>
        </patternFill>
      </fill>
    </dxf>
    <dxf>
      <font>
        <b/>
        <i val="0"/>
        <color auto="1"/>
      </font>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rgb="FFFF0000"/>
        </patternFill>
      </fill>
    </dxf>
    <dxf>
      <font>
        <b/>
        <i val="0"/>
        <color rgb="FFFF0000"/>
      </font>
    </dxf>
    <dxf>
      <font>
        <b/>
        <i val="0"/>
        <color rgb="FFFF0000"/>
      </font>
    </dxf>
    <dxf>
      <font>
        <b/>
        <i val="0"/>
        <color rgb="FFFF0000"/>
      </font>
    </dxf>
    <dxf>
      <font>
        <b/>
        <i val="0"/>
        <color rgb="FFFF0000"/>
      </font>
    </dxf>
    <dxf>
      <fill>
        <patternFill>
          <bgColor rgb="FFFF0000"/>
        </patternFill>
      </fill>
    </dxf>
    <dxf>
      <font>
        <b/>
        <i val="0"/>
      </font>
      <fill>
        <patternFill>
          <bgColor rgb="FFFF0000"/>
        </patternFill>
      </fill>
    </dxf>
    <dxf>
      <fill>
        <patternFill>
          <bgColor rgb="FFFFE697"/>
        </patternFill>
      </fill>
    </dxf>
    <dxf>
      <fill>
        <patternFill>
          <bgColor theme="8" tint="0.59996337778862885"/>
        </patternFill>
      </fill>
    </dxf>
    <dxf>
      <fill>
        <patternFill>
          <bgColor theme="9" tint="0.59996337778862885"/>
        </patternFill>
      </fill>
    </dxf>
    <dxf>
      <fill>
        <patternFill>
          <bgColor theme="7" tint="0.59996337778862885"/>
        </patternFill>
      </fill>
    </dxf>
    <dxf>
      <fill>
        <patternFill>
          <bgColor theme="6" tint="0.39994506668294322"/>
        </patternFill>
      </fill>
    </dxf>
    <dxf>
      <fill>
        <patternFill>
          <bgColor theme="5" tint="0.59996337778862885"/>
        </patternFill>
      </fill>
    </dxf>
    <dxf>
      <fill>
        <patternFill>
          <bgColor rgb="FFFF0000"/>
        </patternFill>
      </fill>
    </dxf>
    <dxf>
      <fill>
        <patternFill>
          <bgColor rgb="FFFF0000"/>
        </patternFill>
      </fill>
    </dxf>
    <dxf>
      <font>
        <color auto="1"/>
      </font>
      <fill>
        <patternFill>
          <bgColor rgb="FFFF0000"/>
        </patternFill>
      </fill>
    </dxf>
    <dxf>
      <fill>
        <patternFill>
          <bgColor rgb="FFE5DDF5"/>
        </patternFill>
      </fill>
    </dxf>
    <dxf>
      <font>
        <strike val="0"/>
      </font>
      <fill>
        <patternFill>
          <bgColor rgb="FFFF0000"/>
        </patternFill>
      </fill>
    </dxf>
    <dxf>
      <fill>
        <patternFill>
          <bgColor rgb="FFFF0000"/>
        </patternFill>
      </fill>
    </dxf>
    <dxf>
      <font>
        <b/>
        <i val="0"/>
        <color rgb="FFFF0000"/>
      </font>
    </dxf>
    <dxf>
      <font>
        <b/>
        <i val="0"/>
        <color rgb="FFFF0000"/>
      </font>
    </dxf>
    <dxf>
      <font>
        <b/>
        <i val="0"/>
        <color rgb="FFFF0000"/>
      </font>
    </dxf>
    <dxf>
      <font>
        <b/>
        <i val="0"/>
        <color rgb="FFFF0000"/>
      </font>
    </dxf>
    <dxf>
      <fill>
        <patternFill>
          <bgColor rgb="FFFF0000"/>
        </patternFill>
      </fill>
    </dxf>
    <dxf>
      <font>
        <strike/>
        <color theme="1" tint="0.499984740745262"/>
      </font>
      <fill>
        <patternFill patternType="solid">
          <bgColor theme="0"/>
        </patternFill>
      </fill>
    </dxf>
    <dxf>
      <font>
        <color auto="1"/>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DDF0D8"/>
        </patternFill>
      </fill>
    </dxf>
    <dxf>
      <fill>
        <patternFill>
          <bgColor rgb="FFD6EFE8"/>
        </patternFill>
      </fill>
    </dxf>
    <dxf>
      <fill>
        <patternFill>
          <bgColor rgb="FFD9EAF7"/>
        </patternFill>
      </fill>
    </dxf>
    <dxf>
      <fill>
        <patternFill>
          <bgColor theme="5" tint="0.79998168889431442"/>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F8F1C7"/>
      <color rgb="FFE5DDF5"/>
      <color rgb="FFD9EAF7"/>
      <color rgb="FFD6EFE8"/>
      <color rgb="FFDDF0D8"/>
      <color rgb="FFF9DFC8"/>
      <color rgb="FFFFFF99"/>
      <color rgb="FFFFE696"/>
      <color rgb="FFFFE697"/>
      <color rgb="FFBAD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49-2026-Course-Map-Tool_V2026.03%20-%20%20-%20Unlocked%20and%20unprotec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6"/>
      <sheetName val="2025"/>
      <sheetName val="CC"/>
    </sheetNames>
    <sheetDataSet>
      <sheetData sheetId="0"/>
      <sheetData sheetId="1">
        <row r="1">
          <cell r="D1"/>
        </row>
        <row r="2">
          <cell r="D2"/>
        </row>
        <row r="3">
          <cell r="D3"/>
        </row>
        <row r="4">
          <cell r="D4"/>
        </row>
        <row r="5">
          <cell r="D5"/>
        </row>
        <row r="6">
          <cell r="D6"/>
        </row>
        <row r="7">
          <cell r="D7"/>
        </row>
        <row r="8">
          <cell r="D8" t="str">
            <v>Select Year here</v>
          </cell>
        </row>
        <row r="9">
          <cell r="D9"/>
        </row>
        <row r="10">
          <cell r="D10" t="str">
            <v>Select Intake Semester</v>
          </cell>
        </row>
        <row r="11">
          <cell r="D11" t="str">
            <v>Select here</v>
          </cell>
        </row>
        <row r="12">
          <cell r="D12" t="str">
            <v>Select Major here</v>
          </cell>
        </row>
        <row r="13">
          <cell r="D13" t="str">
            <v>Select Minor here</v>
          </cell>
        </row>
        <row r="14">
          <cell r="D14" t="str">
            <v>Select Minor here</v>
          </cell>
        </row>
        <row r="15">
          <cell r="D15"/>
        </row>
        <row r="16">
          <cell r="D16"/>
        </row>
        <row r="17">
          <cell r="D17" t="str">
            <v>Unit Code
(e.g. ACW1120 - make sure there are no space between the letters and numbers)</v>
          </cell>
        </row>
        <row r="18">
          <cell r="D18"/>
        </row>
        <row r="19">
          <cell r="D19"/>
        </row>
        <row r="20">
          <cell r="D20"/>
        </row>
        <row r="21">
          <cell r="D21"/>
        </row>
        <row r="22">
          <cell r="D22"/>
        </row>
        <row r="23">
          <cell r="D23"/>
        </row>
        <row r="24">
          <cell r="D24"/>
        </row>
        <row r="25">
          <cell r="D25"/>
        </row>
        <row r="26">
          <cell r="D26"/>
        </row>
        <row r="27">
          <cell r="D27"/>
        </row>
        <row r="28">
          <cell r="D28"/>
        </row>
        <row r="29">
          <cell r="D29"/>
        </row>
        <row r="30">
          <cell r="D30"/>
        </row>
        <row r="31">
          <cell r="D31"/>
        </row>
        <row r="32">
          <cell r="D32"/>
        </row>
        <row r="33">
          <cell r="D33"/>
        </row>
        <row r="34">
          <cell r="D34"/>
        </row>
        <row r="35">
          <cell r="D35"/>
        </row>
        <row r="36">
          <cell r="D36"/>
        </row>
        <row r="37">
          <cell r="D37"/>
        </row>
        <row r="38">
          <cell r="D38"/>
        </row>
        <row r="39">
          <cell r="D39"/>
        </row>
        <row r="40">
          <cell r="D40"/>
        </row>
        <row r="41">
          <cell r="D41"/>
        </row>
        <row r="42">
          <cell r="D42"/>
        </row>
        <row r="43">
          <cell r="D43"/>
        </row>
        <row r="44">
          <cell r="D44"/>
        </row>
        <row r="45">
          <cell r="D45"/>
        </row>
        <row r="46">
          <cell r="D46"/>
        </row>
        <row r="47">
          <cell r="D47"/>
        </row>
        <row r="48">
          <cell r="D48"/>
        </row>
        <row r="49">
          <cell r="D49"/>
        </row>
        <row r="50">
          <cell r="D50"/>
        </row>
        <row r="51">
          <cell r="D51"/>
        </row>
        <row r="52">
          <cell r="D52"/>
        </row>
        <row r="53">
          <cell r="D53"/>
        </row>
        <row r="54">
          <cell r="D54"/>
        </row>
        <row r="55">
          <cell r="D55"/>
        </row>
        <row r="56">
          <cell r="D56"/>
        </row>
        <row r="57">
          <cell r="D57" t="str">
            <v>Major</v>
          </cell>
        </row>
        <row r="58">
          <cell r="D58">
            <v>0</v>
          </cell>
        </row>
        <row r="59">
          <cell r="D59"/>
        </row>
        <row r="60">
          <cell r="D60"/>
        </row>
        <row r="61">
          <cell r="D61"/>
        </row>
        <row r="62">
          <cell r="D62"/>
        </row>
        <row r="63">
          <cell r="D63"/>
        </row>
        <row r="64">
          <cell r="D64"/>
        </row>
        <row r="65">
          <cell r="D65"/>
        </row>
        <row r="66">
          <cell r="D66"/>
        </row>
        <row r="67">
          <cell r="D67"/>
        </row>
      </sheetData>
      <sheetData sheetId="2">
        <row r="26">
          <cell r="C26"/>
        </row>
      </sheetData>
      <sheetData sheetId="3"/>
      <sheetData sheetId="4"/>
      <sheetData sheetId="5"/>
      <sheetData sheetId="6">
        <row r="47">
          <cell r="C47" t="str">
            <v>No</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
  <sheetViews>
    <sheetView tabSelected="1" zoomScaleNormal="100" zoomScaleSheetLayoutView="140" workbookViewId="0">
      <selection activeCell="D18" sqref="D18"/>
    </sheetView>
  </sheetViews>
  <sheetFormatPr defaultRowHeight="12.5" x14ac:dyDescent="0.25"/>
  <cols>
    <col min="1" max="1" width="1" style="66" customWidth="1"/>
    <col min="2" max="2" width="1.8164062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81640625" customWidth="1"/>
    <col min="13" max="13" width="1" customWidth="1"/>
  </cols>
  <sheetData>
    <row r="1" spans="1:14" s="66" customFormat="1" ht="5.25" customHeight="1" x14ac:dyDescent="0.25">
      <c r="A1" s="20"/>
      <c r="B1" s="129"/>
      <c r="C1" s="129"/>
      <c r="D1" s="129"/>
      <c r="E1" s="129"/>
      <c r="F1" s="129"/>
      <c r="G1" s="129"/>
      <c r="H1" s="129"/>
      <c r="I1" s="129"/>
      <c r="J1" s="129"/>
      <c r="K1" s="129"/>
      <c r="L1" s="129"/>
      <c r="M1" s="20"/>
    </row>
    <row r="2" spans="1:14" s="66" customFormat="1" x14ac:dyDescent="0.25">
      <c r="A2" s="127"/>
      <c r="B2" s="132"/>
      <c r="C2" s="133"/>
      <c r="D2" s="133"/>
      <c r="E2" s="133"/>
      <c r="F2" s="133"/>
      <c r="G2" s="133"/>
      <c r="H2" s="133"/>
      <c r="I2" s="133"/>
      <c r="J2" s="133"/>
      <c r="K2" s="133"/>
      <c r="L2" s="134"/>
      <c r="M2" s="128"/>
    </row>
    <row r="3" spans="1:14" s="10" customFormat="1" ht="36" customHeight="1" x14ac:dyDescent="0.25">
      <c r="A3" s="127"/>
      <c r="B3" s="135"/>
      <c r="C3" s="339" t="s">
        <v>640</v>
      </c>
      <c r="D3" s="340"/>
      <c r="E3" s="340"/>
      <c r="F3" s="340"/>
      <c r="G3" s="340"/>
      <c r="H3" s="340"/>
      <c r="I3" s="340"/>
      <c r="J3" s="340"/>
      <c r="K3" s="341"/>
      <c r="L3" s="136"/>
      <c r="M3" s="128"/>
    </row>
    <row r="4" spans="1:14" s="19" customFormat="1" ht="13" x14ac:dyDescent="0.25">
      <c r="A4" s="127"/>
      <c r="B4" s="137"/>
      <c r="C4" s="130"/>
      <c r="D4" s="130"/>
      <c r="E4" s="130"/>
      <c r="F4" s="130"/>
      <c r="G4" s="130"/>
      <c r="H4" s="130"/>
      <c r="I4" s="130"/>
      <c r="J4" s="130"/>
      <c r="K4" s="130"/>
      <c r="L4" s="138"/>
      <c r="M4" s="128"/>
    </row>
    <row r="5" spans="1:14" ht="14" x14ac:dyDescent="0.3">
      <c r="A5" s="127"/>
      <c r="B5" s="139"/>
      <c r="C5" s="342" t="s">
        <v>234</v>
      </c>
      <c r="D5" s="342"/>
      <c r="E5" s="342"/>
      <c r="F5" s="342"/>
      <c r="G5" s="342"/>
      <c r="H5" s="342"/>
      <c r="I5" s="342"/>
      <c r="J5" s="342"/>
      <c r="K5" s="342"/>
      <c r="L5" s="140"/>
      <c r="M5" s="128"/>
      <c r="N5" s="18"/>
    </row>
    <row r="6" spans="1:14" s="66" customFormat="1" ht="28.5" customHeight="1" x14ac:dyDescent="0.3">
      <c r="A6" s="127"/>
      <c r="B6" s="139"/>
      <c r="C6" s="22">
        <v>1</v>
      </c>
      <c r="D6" s="336" t="s">
        <v>644</v>
      </c>
      <c r="E6" s="337"/>
      <c r="F6" s="337"/>
      <c r="G6" s="337"/>
      <c r="H6" s="337"/>
      <c r="I6" s="337"/>
      <c r="J6" s="337"/>
      <c r="K6" s="338"/>
      <c r="L6" s="140"/>
      <c r="M6" s="128"/>
      <c r="N6" s="18"/>
    </row>
    <row r="7" spans="1:14" s="66" customFormat="1" ht="28.5" customHeight="1" x14ac:dyDescent="0.3">
      <c r="A7" s="127"/>
      <c r="B7" s="139"/>
      <c r="C7" s="22">
        <v>2</v>
      </c>
      <c r="D7" s="336" t="s">
        <v>649</v>
      </c>
      <c r="E7" s="337"/>
      <c r="F7" s="337"/>
      <c r="G7" s="337"/>
      <c r="H7" s="337"/>
      <c r="I7" s="337"/>
      <c r="J7" s="337"/>
      <c r="K7" s="338"/>
      <c r="L7" s="140"/>
      <c r="M7" s="128"/>
      <c r="N7" s="18"/>
    </row>
    <row r="8" spans="1:14" ht="14.25" customHeight="1" x14ac:dyDescent="0.3">
      <c r="A8" s="127"/>
      <c r="B8" s="141"/>
      <c r="C8" s="22">
        <v>3</v>
      </c>
      <c r="D8" s="333" t="s">
        <v>559</v>
      </c>
      <c r="E8" s="334"/>
      <c r="F8" s="334"/>
      <c r="G8" s="334"/>
      <c r="H8" s="334"/>
      <c r="I8" s="334"/>
      <c r="J8" s="334"/>
      <c r="K8" s="335"/>
      <c r="L8" s="140"/>
      <c r="M8" s="128"/>
      <c r="N8" s="18"/>
    </row>
    <row r="9" spans="1:14" ht="14" x14ac:dyDescent="0.3">
      <c r="A9" s="127"/>
      <c r="B9" s="141"/>
      <c r="C9" s="22">
        <v>4</v>
      </c>
      <c r="D9" s="343" t="s">
        <v>645</v>
      </c>
      <c r="E9" s="344"/>
      <c r="F9" s="344"/>
      <c r="G9" s="344"/>
      <c r="H9" s="344"/>
      <c r="I9" s="344"/>
      <c r="J9" s="344"/>
      <c r="K9" s="345"/>
      <c r="L9" s="140"/>
      <c r="M9" s="128"/>
      <c r="N9" s="18"/>
    </row>
    <row r="10" spans="1:14" ht="14" x14ac:dyDescent="0.3">
      <c r="A10" s="127"/>
      <c r="B10" s="141"/>
      <c r="C10" s="22">
        <v>5</v>
      </c>
      <c r="D10" s="343" t="s">
        <v>528</v>
      </c>
      <c r="E10" s="344"/>
      <c r="F10" s="344"/>
      <c r="G10" s="344"/>
      <c r="H10" s="344"/>
      <c r="I10" s="344"/>
      <c r="J10" s="344"/>
      <c r="K10" s="345"/>
      <c r="L10" s="140"/>
      <c r="M10" s="128"/>
      <c r="N10" s="18"/>
    </row>
    <row r="11" spans="1:14" ht="14.25" customHeight="1" x14ac:dyDescent="0.3">
      <c r="A11" s="127"/>
      <c r="B11" s="141"/>
      <c r="C11" s="22">
        <v>6</v>
      </c>
      <c r="D11" s="333" t="s">
        <v>556</v>
      </c>
      <c r="E11" s="334"/>
      <c r="F11" s="334"/>
      <c r="G11" s="334"/>
      <c r="H11" s="334"/>
      <c r="I11" s="334"/>
      <c r="J11" s="334"/>
      <c r="K11" s="335"/>
      <c r="L11" s="140"/>
      <c r="M11" s="128"/>
      <c r="N11" s="18"/>
    </row>
    <row r="12" spans="1:14" ht="28.5" customHeight="1" x14ac:dyDescent="0.3">
      <c r="A12" s="127"/>
      <c r="B12" s="141"/>
      <c r="C12" s="22">
        <v>7</v>
      </c>
      <c r="D12" s="336" t="s">
        <v>648</v>
      </c>
      <c r="E12" s="337"/>
      <c r="F12" s="337"/>
      <c r="G12" s="337"/>
      <c r="H12" s="337"/>
      <c r="I12" s="337"/>
      <c r="J12" s="337"/>
      <c r="K12" s="338"/>
      <c r="L12" s="140"/>
      <c r="M12" s="128"/>
      <c r="N12" s="18"/>
    </row>
    <row r="13" spans="1:14" s="55" customFormat="1" ht="28.5" customHeight="1" x14ac:dyDescent="0.3">
      <c r="A13" s="127"/>
      <c r="B13" s="141"/>
      <c r="C13" s="22">
        <v>8</v>
      </c>
      <c r="D13" s="336" t="s">
        <v>647</v>
      </c>
      <c r="E13" s="337"/>
      <c r="F13" s="337"/>
      <c r="G13" s="337"/>
      <c r="H13" s="337"/>
      <c r="I13" s="337"/>
      <c r="J13" s="337"/>
      <c r="K13" s="338"/>
      <c r="L13" s="140"/>
      <c r="M13" s="128"/>
      <c r="N13" s="18"/>
    </row>
    <row r="14" spans="1:14" s="66" customFormat="1" ht="28.5" customHeight="1" x14ac:dyDescent="0.3">
      <c r="A14" s="127"/>
      <c r="B14" s="141"/>
      <c r="C14" s="22">
        <v>9</v>
      </c>
      <c r="D14" s="333" t="s">
        <v>558</v>
      </c>
      <c r="E14" s="334"/>
      <c r="F14" s="334"/>
      <c r="G14" s="334"/>
      <c r="H14" s="334"/>
      <c r="I14" s="334"/>
      <c r="J14" s="334"/>
      <c r="K14" s="335"/>
      <c r="L14" s="140"/>
      <c r="M14" s="128"/>
      <c r="N14" s="18"/>
    </row>
    <row r="15" spans="1:14" s="66" customFormat="1" ht="14" x14ac:dyDescent="0.3">
      <c r="A15" s="127"/>
      <c r="B15" s="141"/>
      <c r="C15" s="22">
        <v>10</v>
      </c>
      <c r="D15" s="333" t="s">
        <v>557</v>
      </c>
      <c r="E15" s="334"/>
      <c r="F15" s="334"/>
      <c r="G15" s="334"/>
      <c r="H15" s="334"/>
      <c r="I15" s="334"/>
      <c r="J15" s="334"/>
      <c r="K15" s="335"/>
      <c r="L15" s="140"/>
      <c r="M15" s="128"/>
      <c r="N15" s="18"/>
    </row>
    <row r="16" spans="1:14" s="66" customFormat="1" ht="14.25" customHeight="1" x14ac:dyDescent="0.3">
      <c r="A16" s="127"/>
      <c r="B16" s="141"/>
      <c r="C16" s="22"/>
      <c r="D16" s="336"/>
      <c r="E16" s="337"/>
      <c r="F16" s="337"/>
      <c r="G16" s="337"/>
      <c r="H16" s="337"/>
      <c r="I16" s="337"/>
      <c r="J16" s="337"/>
      <c r="K16" s="338"/>
      <c r="L16" s="140"/>
      <c r="M16" s="128"/>
      <c r="N16" s="18"/>
    </row>
    <row r="17" spans="1:14" ht="14.25" customHeight="1" x14ac:dyDescent="0.3">
      <c r="A17" s="127"/>
      <c r="B17" s="139"/>
      <c r="C17" s="348" t="s">
        <v>236</v>
      </c>
      <c r="D17" s="348"/>
      <c r="E17" s="348"/>
      <c r="F17" s="348"/>
      <c r="G17" s="348"/>
      <c r="H17" s="348"/>
      <c r="I17" s="348"/>
      <c r="J17" s="348"/>
      <c r="K17" s="348"/>
      <c r="L17" s="140"/>
      <c r="M17" s="128"/>
      <c r="N17" s="18"/>
    </row>
    <row r="18" spans="1:14" ht="14" x14ac:dyDescent="0.3">
      <c r="A18" s="127"/>
      <c r="B18" s="139"/>
      <c r="C18" s="21"/>
      <c r="D18" s="25" t="s">
        <v>209</v>
      </c>
      <c r="E18" s="23"/>
      <c r="F18" s="347" t="s">
        <v>238</v>
      </c>
      <c r="G18" s="347"/>
      <c r="H18" s="347"/>
      <c r="I18" s="347"/>
      <c r="J18" s="347"/>
      <c r="K18" s="347"/>
      <c r="L18" s="140"/>
      <c r="M18" s="128"/>
      <c r="N18" s="18"/>
    </row>
    <row r="19" spans="1:14" s="10" customFormat="1" ht="6" customHeight="1" x14ac:dyDescent="0.3">
      <c r="A19" s="127"/>
      <c r="B19" s="139"/>
      <c r="C19" s="21"/>
      <c r="D19" s="346"/>
      <c r="E19" s="346"/>
      <c r="F19" s="346"/>
      <c r="G19" s="346"/>
      <c r="H19" s="346"/>
      <c r="I19" s="346"/>
      <c r="J19" s="346"/>
      <c r="K19" s="346"/>
      <c r="L19" s="140"/>
      <c r="M19" s="128"/>
      <c r="N19" s="18"/>
    </row>
    <row r="20" spans="1:14" ht="14" x14ac:dyDescent="0.3">
      <c r="A20" s="127"/>
      <c r="B20" s="139"/>
      <c r="C20" s="21"/>
      <c r="D20" s="25" t="s">
        <v>209</v>
      </c>
      <c r="E20" s="24"/>
      <c r="F20" s="24" t="s">
        <v>235</v>
      </c>
      <c r="G20" s="24"/>
      <c r="H20" s="24"/>
      <c r="I20" s="24"/>
      <c r="J20" s="24"/>
      <c r="K20" s="24"/>
      <c r="L20" s="140"/>
      <c r="M20" s="128"/>
      <c r="N20" s="18"/>
    </row>
    <row r="21" spans="1:14" ht="14" x14ac:dyDescent="0.3">
      <c r="A21" s="127"/>
      <c r="B21" s="139"/>
      <c r="C21" s="21"/>
      <c r="D21" s="21"/>
      <c r="E21" s="21"/>
      <c r="F21" s="21"/>
      <c r="G21" s="21"/>
      <c r="H21" s="21"/>
      <c r="I21" s="21"/>
      <c r="J21" s="21"/>
      <c r="K21" s="21"/>
      <c r="L21" s="140"/>
      <c r="M21" s="128"/>
      <c r="N21" s="18"/>
    </row>
    <row r="22" spans="1:14" ht="16.899999999999999" customHeight="1" x14ac:dyDescent="0.25">
      <c r="A22" s="127"/>
      <c r="B22" s="141"/>
      <c r="C22" s="87"/>
      <c r="D22" s="86"/>
      <c r="E22" s="86"/>
      <c r="F22" s="86"/>
      <c r="G22" s="20"/>
      <c r="H22" s="20"/>
      <c r="I22" s="20"/>
      <c r="J22" s="20"/>
      <c r="K22" s="214" t="s">
        <v>237</v>
      </c>
      <c r="L22" s="142"/>
      <c r="M22" s="128"/>
    </row>
    <row r="23" spans="1:14" x14ac:dyDescent="0.25">
      <c r="A23" s="127"/>
      <c r="B23" s="143"/>
      <c r="C23" s="144"/>
      <c r="D23" s="145"/>
      <c r="E23" s="145"/>
      <c r="F23" s="145"/>
      <c r="G23" s="145"/>
      <c r="H23" s="145"/>
      <c r="I23" s="145"/>
      <c r="J23" s="145"/>
      <c r="K23" s="145"/>
      <c r="L23" s="146"/>
      <c r="M23" s="128"/>
    </row>
    <row r="24" spans="1:14" ht="5.25" customHeight="1" x14ac:dyDescent="0.25">
      <c r="A24" s="20"/>
      <c r="B24" s="131"/>
      <c r="C24" s="131"/>
      <c r="D24" s="131"/>
      <c r="E24" s="131"/>
      <c r="F24" s="131"/>
      <c r="G24" s="131"/>
      <c r="H24" s="131"/>
      <c r="I24" s="131"/>
      <c r="J24" s="131"/>
      <c r="K24" s="131"/>
      <c r="L24" s="131"/>
      <c r="M24" s="20"/>
    </row>
  </sheetData>
  <sheetProtection algorithmName="SHA-512" hashValue="cU3wKqD0kxkA5slz/1xU7lg85wuBmDi2OvSFr9Y0JVqDMP2l1fVL7elxWPrOL0X1LT4RiML68JHO5SDOtYn2dg==" saltValue="sWKJAHSnAn/Ls9ffl0X7eA==" spinCount="100000" sheet="1" selectLockedCells="1"/>
  <mergeCells count="16">
    <mergeCell ref="D16:K16"/>
    <mergeCell ref="D19:K19"/>
    <mergeCell ref="F18:K18"/>
    <mergeCell ref="D14:K14"/>
    <mergeCell ref="C17:K17"/>
    <mergeCell ref="C3:K3"/>
    <mergeCell ref="C5:K5"/>
    <mergeCell ref="D8:K8"/>
    <mergeCell ref="D10:K10"/>
    <mergeCell ref="D9:K9"/>
    <mergeCell ref="D11:K11"/>
    <mergeCell ref="D12:K12"/>
    <mergeCell ref="D13:K13"/>
    <mergeCell ref="D15:K15"/>
    <mergeCell ref="D6:K6"/>
    <mergeCell ref="D7:K7"/>
  </mergeCells>
  <conditionalFormatting sqref="D20">
    <cfRule type="containsText" dxfId="519" priority="1" operator="containsText" text="I disagree">
      <formula>NOT(ISERROR(SEARCH("I disagree",D20)))</formula>
    </cfRule>
    <cfRule type="containsText" dxfId="518" priority="4" operator="containsText" text="I agree">
      <formula>NOT(ISERROR(SEARCH("I agree",D20)))</formula>
    </cfRule>
  </conditionalFormatting>
  <conditionalFormatting sqref="D18">
    <cfRule type="containsText" dxfId="517" priority="2" operator="containsText" text="I disagree">
      <formula>NOT(ISERROR(SEARCH("I disagree",D18)))</formula>
    </cfRule>
    <cfRule type="containsText" dxfId="516" priority="3" operator="containsText" text="I agree">
      <formula>NOT(ISERROR(SEARCH("I agree",D18)))</formula>
    </cfRule>
  </conditionalFormatting>
  <dataValidations count="2">
    <dataValidation type="list" allowBlank="1" showInputMessage="1" showErrorMessage="1" sqref="D19" xr:uid="{00000000-0002-0000-0000-000000000000}">
      <formula1>"I agree/disagree, I agree, I disagree"</formula1>
    </dataValidation>
    <dataValidation type="list" allowBlank="1" showInputMessage="1" showErrorMessage="1" sqref="D18 D20" xr:uid="{00000000-0002-0000-0000-000001000000}">
      <formula1>"Select here, I agree, I disagree"</formula1>
    </dataValidation>
  </dataValidations>
  <hyperlinks>
    <hyperlink ref="K22" location="'Course Map'!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S67"/>
  <sheetViews>
    <sheetView zoomScaleNormal="100" zoomScaleSheetLayoutView="130" workbookViewId="0">
      <selection activeCell="D5" sqref="D5:F5"/>
    </sheetView>
  </sheetViews>
  <sheetFormatPr defaultColWidth="14.453125" defaultRowHeight="15" customHeight="1" x14ac:dyDescent="0.25"/>
  <cols>
    <col min="1" max="1" width="1" style="66" customWidth="1"/>
    <col min="2" max="2" width="2.453125" customWidth="1"/>
    <col min="3" max="3" width="20.54296875" customWidth="1"/>
    <col min="4" max="4" width="17.26953125" customWidth="1"/>
    <col min="5" max="7" width="11.453125" customWidth="1"/>
    <col min="8" max="8" width="11.453125" style="66" customWidth="1"/>
    <col min="9" max="11" width="11.453125" customWidth="1"/>
    <col min="12" max="12" width="7.81640625" style="12" customWidth="1"/>
    <col min="13" max="13" width="2.54296875" customWidth="1"/>
    <col min="14" max="14" width="1" customWidth="1"/>
  </cols>
  <sheetData>
    <row r="1" spans="1:14" s="66" customFormat="1" ht="5.25" customHeight="1" x14ac:dyDescent="0.25">
      <c r="A1" s="8"/>
      <c r="B1" s="106"/>
      <c r="C1" s="106"/>
      <c r="D1" s="106"/>
      <c r="E1" s="106"/>
      <c r="F1" s="106"/>
      <c r="G1" s="106"/>
      <c r="H1" s="106"/>
      <c r="I1" s="106"/>
      <c r="J1" s="106"/>
      <c r="K1" s="106"/>
      <c r="L1" s="106"/>
      <c r="M1" s="106"/>
      <c r="N1" s="8"/>
    </row>
    <row r="2" spans="1:14" s="66" customFormat="1" ht="12.75" customHeight="1" x14ac:dyDescent="0.25">
      <c r="A2" s="6"/>
      <c r="B2" s="107"/>
      <c r="C2" s="126"/>
      <c r="D2" s="126"/>
      <c r="E2" s="126"/>
      <c r="F2" s="126"/>
      <c r="G2" s="126"/>
      <c r="H2" s="126"/>
      <c r="I2" s="126"/>
      <c r="J2" s="126"/>
      <c r="K2" s="126"/>
      <c r="L2" s="126"/>
      <c r="M2" s="108"/>
      <c r="N2" s="105"/>
    </row>
    <row r="3" spans="1:14" ht="28.5" customHeight="1" x14ac:dyDescent="0.25">
      <c r="A3" s="6"/>
      <c r="B3" s="109"/>
      <c r="C3" s="393" t="s">
        <v>640</v>
      </c>
      <c r="D3" s="394"/>
      <c r="E3" s="394"/>
      <c r="F3" s="394"/>
      <c r="G3" s="394"/>
      <c r="H3" s="394"/>
      <c r="I3" s="394"/>
      <c r="J3" s="394"/>
      <c r="K3" s="394"/>
      <c r="L3" s="395"/>
      <c r="M3" s="125"/>
      <c r="N3" s="105"/>
    </row>
    <row r="4" spans="1:14" s="10" customFormat="1" ht="21" customHeight="1" x14ac:dyDescent="0.25">
      <c r="A4" s="6"/>
      <c r="B4" s="104"/>
      <c r="C4" s="383" t="s">
        <v>510</v>
      </c>
      <c r="D4" s="384"/>
      <c r="E4" s="384"/>
      <c r="F4" s="384"/>
      <c r="G4" s="384"/>
      <c r="H4" s="384"/>
      <c r="I4" s="384"/>
      <c r="J4" s="385"/>
      <c r="K4" s="385"/>
      <c r="L4" s="386"/>
      <c r="M4" s="111"/>
      <c r="N4" s="5"/>
    </row>
    <row r="5" spans="1:14" ht="12.75" customHeight="1" x14ac:dyDescent="0.25">
      <c r="A5" s="6"/>
      <c r="B5" s="92"/>
      <c r="C5" s="208" t="s">
        <v>0</v>
      </c>
      <c r="D5" s="353"/>
      <c r="E5" s="353"/>
      <c r="F5" s="353"/>
      <c r="G5" s="26"/>
      <c r="H5" s="201"/>
      <c r="I5" s="14"/>
      <c r="J5" s="349" t="s">
        <v>232</v>
      </c>
      <c r="K5" s="350"/>
      <c r="L5" s="201"/>
      <c r="M5" s="110"/>
      <c r="N5" s="5"/>
    </row>
    <row r="6" spans="1:14" ht="12.75" customHeight="1" x14ac:dyDescent="0.25">
      <c r="A6" s="6"/>
      <c r="B6" s="92"/>
      <c r="C6" s="208" t="s">
        <v>2</v>
      </c>
      <c r="D6" s="353"/>
      <c r="E6" s="353"/>
      <c r="F6" s="353"/>
      <c r="G6" s="26"/>
      <c r="H6" s="201"/>
      <c r="I6" s="14"/>
      <c r="J6" s="209" t="s">
        <v>1</v>
      </c>
      <c r="K6" s="210">
        <f>SUM(K7:K9)</f>
        <v>0</v>
      </c>
      <c r="L6" s="203"/>
      <c r="M6" s="110"/>
      <c r="N6" s="5"/>
    </row>
    <row r="7" spans="1:14" ht="12.75" customHeight="1" x14ac:dyDescent="0.25">
      <c r="A7" s="6"/>
      <c r="B7" s="92"/>
      <c r="C7" s="208" t="s">
        <v>4</v>
      </c>
      <c r="D7" s="351"/>
      <c r="E7" s="352"/>
      <c r="F7" s="352"/>
      <c r="G7" s="26"/>
      <c r="H7" s="201"/>
      <c r="I7" s="14"/>
      <c r="J7" s="32" t="s">
        <v>3</v>
      </c>
      <c r="K7" s="27">
        <f>COUNTIF($D$19:$D$55,"???1???")+'Credit (Advanced Standing)'!$C$20+COUNTIF('Credit (Advanced Standing)'!$C26:C$41,"???1???")</f>
        <v>0</v>
      </c>
      <c r="L7" s="212" t="str">
        <f>IF(K7&gt;10,"Too many Level 1 units"," ")</f>
        <v xml:space="preserve"> </v>
      </c>
      <c r="M7" s="110"/>
      <c r="N7" s="5"/>
    </row>
    <row r="8" spans="1:14" ht="12.75" customHeight="1" x14ac:dyDescent="0.25">
      <c r="A8" s="6"/>
      <c r="B8" s="92"/>
      <c r="C8" s="208" t="s">
        <v>6</v>
      </c>
      <c r="D8" s="390" t="s">
        <v>292</v>
      </c>
      <c r="E8" s="391"/>
      <c r="F8" s="392"/>
      <c r="G8" s="117" t="str">
        <f>IF(D8="Select Year here"," &lt;= Please pick your intake year via dropdown list"," ")</f>
        <v xml:space="preserve"> &lt;= Please pick your intake year via dropdown list</v>
      </c>
      <c r="H8" s="202"/>
      <c r="I8" s="14"/>
      <c r="J8" s="32" t="s">
        <v>5</v>
      </c>
      <c r="K8" s="27">
        <f>COUNTIF($D$19:$D$55,"???2???")+'Credit (Advanced Standing)'!$C$21+COUNTIF('Credit (Advanced Standing)'!$C26:C$41,"???2???")</f>
        <v>0</v>
      </c>
      <c r="L8" s="213"/>
      <c r="M8" s="110"/>
      <c r="N8" s="5"/>
    </row>
    <row r="9" spans="1:14" s="66" customFormat="1" ht="12.75" customHeight="1" x14ac:dyDescent="0.25">
      <c r="A9" s="6"/>
      <c r="B9" s="90"/>
      <c r="C9" s="28"/>
      <c r="D9" s="28"/>
      <c r="E9" s="28"/>
      <c r="F9" s="28"/>
      <c r="G9" s="28"/>
      <c r="H9" s="28"/>
      <c r="I9" s="14"/>
      <c r="J9" s="32" t="s">
        <v>7</v>
      </c>
      <c r="K9" s="27">
        <f>COUNTIF($D$19:$D$55,"???3???")+'Credit (Advanced Standing)'!$C$22+COUNTIF('Credit (Advanced Standing)'!$C26:C$41,"???3???")</f>
        <v>0</v>
      </c>
      <c r="L9" s="211" t="str">
        <f>IF(K9&lt;6,"Too few Level 3 units"," ")</f>
        <v>Too few Level 3 units</v>
      </c>
      <c r="M9" s="110"/>
      <c r="N9" s="5"/>
    </row>
    <row r="10" spans="1:14" s="9" customFormat="1" ht="12.75" customHeight="1" x14ac:dyDescent="0.25">
      <c r="A10" s="6"/>
      <c r="B10" s="92"/>
      <c r="C10" s="208" t="s">
        <v>509</v>
      </c>
      <c r="D10" s="396" t="s">
        <v>643</v>
      </c>
      <c r="E10" s="397"/>
      <c r="F10" s="116" t="str">
        <f>IF(D10="Select Intake Semester here"," &lt;= Please pick your intake semester via dropdown list"," ")</f>
        <v xml:space="preserve"> &lt;= Please pick your intake semester via dropdown list</v>
      </c>
      <c r="G10" s="1"/>
      <c r="H10" s="203"/>
      <c r="I10" s="14"/>
      <c r="J10" s="14"/>
      <c r="K10" s="14"/>
      <c r="L10" s="203"/>
      <c r="M10" s="110"/>
      <c r="N10" s="5"/>
    </row>
    <row r="11" spans="1:14" s="9" customFormat="1" ht="12.75" customHeight="1" x14ac:dyDescent="0.25">
      <c r="A11" s="6"/>
      <c r="B11" s="92"/>
      <c r="C11" s="208" t="s">
        <v>569</v>
      </c>
      <c r="D11" s="390" t="s">
        <v>209</v>
      </c>
      <c r="E11" s="392"/>
      <c r="F11" s="117" t="str">
        <f>IF(D11="Select here"," &lt;= Please pick an option via dropdown list"," ")</f>
        <v xml:space="preserve"> &lt;= Please pick an option via dropdown list</v>
      </c>
      <c r="G11" s="28"/>
      <c r="H11" s="28"/>
      <c r="I11" s="14"/>
      <c r="J11" s="30" t="s">
        <v>214</v>
      </c>
      <c r="K11" s="29">
        <f ca="1">COUNTIF($E$19:$E$55,"*Core*")+COUNTIF($E$19:$E$55,"*Elective*")+COUNTIF('Credit (Advanced Standing)'!$D$26:$D$41,"*Core*")+COUNTIF('Credit (Advanced Standing)'!$D$26:$D$41,"*Elective*")</f>
        <v>0</v>
      </c>
      <c r="L11" s="203"/>
      <c r="M11" s="110"/>
      <c r="N11" s="5"/>
    </row>
    <row r="12" spans="1:14" ht="12.75" customHeight="1" x14ac:dyDescent="0.25">
      <c r="A12" s="6"/>
      <c r="B12" s="92"/>
      <c r="C12" s="319" t="s">
        <v>206</v>
      </c>
      <c r="D12" s="398" t="s">
        <v>502</v>
      </c>
      <c r="E12" s="399"/>
      <c r="G12" s="28"/>
      <c r="H12" s="28"/>
      <c r="I12" s="14"/>
      <c r="J12" s="30" t="s">
        <v>216</v>
      </c>
      <c r="K12" s="27">
        <f ca="1">COUNTIF($F$19:$F$55,"*Core*")+COUNTIF($F$19:$F$55,"*Elective*")+COUNTIF('Credit (Advanced Standing)'!$E$26:$E$41,"*Core*")+COUNTIF('Credit (Advanced Standing)'!$E$26:$E$41,"*Elective*")</f>
        <v>0</v>
      </c>
      <c r="L12" s="203"/>
      <c r="M12" s="110"/>
      <c r="N12" s="5"/>
    </row>
    <row r="13" spans="1:14" s="9" customFormat="1" ht="12.75" customHeight="1" x14ac:dyDescent="0.25">
      <c r="A13" s="6"/>
      <c r="B13" s="92"/>
      <c r="C13" s="319" t="s">
        <v>207</v>
      </c>
      <c r="D13" s="398" t="s">
        <v>502</v>
      </c>
      <c r="E13" s="399"/>
      <c r="F13" s="28"/>
      <c r="G13" s="28"/>
      <c r="H13" s="28"/>
      <c r="I13" s="14"/>
      <c r="J13" s="30" t="s">
        <v>213</v>
      </c>
      <c r="K13" s="27">
        <f ca="1">COUNTIF($G$19:$G$55,"*Capstone*")+COUNTIF('Credit (Advanced Standing)'!$F$26:$F$41,"*Capstone*")</f>
        <v>0</v>
      </c>
      <c r="L13" s="203"/>
      <c r="M13" s="110"/>
      <c r="N13" s="5"/>
    </row>
    <row r="14" spans="1:14" s="9" customFormat="1" ht="12.75" customHeight="1" x14ac:dyDescent="0.25">
      <c r="A14" s="6"/>
      <c r="B14" s="92"/>
      <c r="C14" s="28"/>
      <c r="D14" s="28"/>
      <c r="E14" s="28"/>
      <c r="F14" s="28"/>
      <c r="G14" s="28"/>
      <c r="H14" s="204"/>
      <c r="I14" s="14"/>
      <c r="J14" s="31" t="s">
        <v>554</v>
      </c>
      <c r="K14" s="27">
        <f ca="1">COUNTIF($H$19:$I$55,"*Core*")+COUNTIF($H$19:$I$55,"*Additional*")+COUNTIF($J$19:$K$55,"yes")+COUNTIF($J$19:$K$55,"X")+COUNTIF('Credit (Advanced Standing)'!$F$26:$J$41,"*Core*")+COUNTIF('Credit (Advanced Standing)'!$F$26:$J$41,"*Additional*")+COUNTIF('Credit (Advanced Standing)'!$J$26:$J$41,"X")+SUM('Credit (Advanced Standing)'!$C$20:$C$22)</f>
        <v>0</v>
      </c>
      <c r="L14" s="203"/>
      <c r="M14" s="110"/>
      <c r="N14" s="5"/>
    </row>
    <row r="15" spans="1:14" s="9" customFormat="1" ht="12.75" customHeight="1" x14ac:dyDescent="0.25">
      <c r="A15" s="6"/>
      <c r="B15" s="92"/>
      <c r="C15" s="28"/>
      <c r="D15" s="28"/>
      <c r="E15" s="28"/>
      <c r="F15" s="28"/>
      <c r="G15" s="28"/>
      <c r="H15" s="28"/>
      <c r="I15" s="387"/>
      <c r="J15" s="388"/>
      <c r="K15" s="388"/>
      <c r="L15" s="389"/>
      <c r="M15" s="110"/>
      <c r="N15" s="5"/>
    </row>
    <row r="16" spans="1:14" ht="12.75" customHeight="1" x14ac:dyDescent="0.25">
      <c r="A16" s="6"/>
      <c r="B16" s="92"/>
      <c r="C16" s="162" t="s">
        <v>555</v>
      </c>
      <c r="D16" s="113"/>
      <c r="E16" s="113"/>
      <c r="F16" s="113"/>
      <c r="G16" s="114"/>
      <c r="H16" s="114"/>
      <c r="I16" s="147"/>
      <c r="J16" s="147"/>
      <c r="K16" s="147"/>
      <c r="L16" s="309" t="s">
        <v>651</v>
      </c>
      <c r="M16" s="110"/>
      <c r="N16" s="5"/>
    </row>
    <row r="17" spans="1:19" s="9" customFormat="1" ht="12.75" customHeight="1" x14ac:dyDescent="0.25">
      <c r="A17" s="6"/>
      <c r="B17" s="92"/>
      <c r="C17" s="400" t="s">
        <v>8</v>
      </c>
      <c r="D17" s="402" t="s">
        <v>233</v>
      </c>
      <c r="E17" s="48" t="s">
        <v>214</v>
      </c>
      <c r="F17" s="48" t="s">
        <v>216</v>
      </c>
      <c r="G17" s="48" t="s">
        <v>213</v>
      </c>
      <c r="H17" s="48" t="s">
        <v>554</v>
      </c>
      <c r="I17" s="48" t="s">
        <v>554</v>
      </c>
      <c r="J17" s="48" t="s">
        <v>554</v>
      </c>
      <c r="K17" s="48" t="s">
        <v>554</v>
      </c>
      <c r="L17" s="403" t="s">
        <v>226</v>
      </c>
      <c r="M17" s="110"/>
      <c r="N17" s="5"/>
    </row>
    <row r="18" spans="1:19" ht="26" customHeight="1" x14ac:dyDescent="0.25">
      <c r="A18" s="6"/>
      <c r="B18" s="92"/>
      <c r="C18" s="401"/>
      <c r="D18" s="402"/>
      <c r="E18" s="205" t="s">
        <v>570</v>
      </c>
      <c r="F18" s="205" t="s">
        <v>571</v>
      </c>
      <c r="G18" s="205" t="s">
        <v>572</v>
      </c>
      <c r="H18" s="205" t="str">
        <f>IF(OR(D11=Lists!B3,D11=Lists!B4),D12&amp;" minor","-")</f>
        <v>-</v>
      </c>
      <c r="I18" s="205" t="str">
        <f>IF(D11=Lists!B3,D13&amp;" minor","-")</f>
        <v>-</v>
      </c>
      <c r="J18" s="205" t="s">
        <v>573</v>
      </c>
      <c r="K18" s="205" t="s">
        <v>215</v>
      </c>
      <c r="L18" s="403"/>
      <c r="M18" s="110"/>
      <c r="N18" s="5"/>
    </row>
    <row r="19" spans="1:19" ht="17.149999999999999" customHeight="1" x14ac:dyDescent="0.25">
      <c r="A19" s="6"/>
      <c r="B19" s="92"/>
      <c r="C19" s="354" t="str">
        <f>IF($D$10&lt;&gt;"Select Intake Semester here",IF($D$10="February Intake",$D$8,IF($D$10="July Intake",$D$8,$D$8)),"-")</f>
        <v>-</v>
      </c>
      <c r="D19" s="311"/>
      <c r="E19" s="33" t="str">
        <f ca="1">IFERROR(
   IF($D19="","",
      INDEX(
         INDIRECT("'"&amp;$D$8&amp;"'!A:AE"),
         MATCH($D19, INDIRECT("'"&amp;$D$8&amp;"'!A:A"), 0),
         MATCH(E$18, INDIRECT("'"&amp;$D$8&amp;"'!1:1"), 0)
      )
   ),
"-")</f>
        <v/>
      </c>
      <c r="F19" s="33" t="str">
        <f t="shared" ref="F19:I34" ca="1" si="0">IFERROR(
   IF($D19="","",
      INDEX(
         INDIRECT("'"&amp;$D$8&amp;"'!A:AE"),
         MATCH($D19, INDIRECT("'"&amp;$D$8&amp;"'!A:A"), 0),
         MATCH(F$18, INDIRECT("'"&amp;$D$8&amp;"'!1:1"), 0)
      )
   ),
"-")</f>
        <v/>
      </c>
      <c r="G19" s="33" t="str">
        <f t="shared" ca="1" si="0"/>
        <v/>
      </c>
      <c r="H19" s="43" t="str">
        <f t="shared" ca="1" si="0"/>
        <v/>
      </c>
      <c r="I19" s="43" t="str">
        <f t="shared" ca="1" si="0"/>
        <v/>
      </c>
      <c r="J19" s="38" t="str">
        <f>IF(ISBLANK($D19),"",IF(AND($E19="-",$F19="-",$G19="-",$H19="-",$I19="-",IF(COUNTIF(D19,"AMU????"),0,1),IF(COUNTIF(D19,"FIT????"),0,1),IF(COUNTIF(D19,"MAT????"),0,1),COUNTIF('2025'!$A:$A,'Course Map'!$D19)=1),"Yes","-"))</f>
        <v/>
      </c>
      <c r="K19" s="38" t="str">
        <f>IF(ISBLANK($D19),"",IF(AND($E19="-",$F19="-",$G19="-",$H19="-",$I19="-",$J19="-"),"X","-"))</f>
        <v/>
      </c>
      <c r="L19" s="79" t="str">
        <f>IF($K19="YES","refer to handbook",IF(ISBLANK(D19),"",IF(ISNUMBER(SEARCH($C$21,INDEX('2025'!$A:$U,MATCH('Course Map'!D19,'2025'!$A:$A,0),4))),"Yes","No")))</f>
        <v/>
      </c>
      <c r="M19" s="110"/>
      <c r="N19" s="5"/>
      <c r="P19" s="157"/>
      <c r="Q19" s="207"/>
      <c r="R19" s="158"/>
    </row>
    <row r="20" spans="1:19" ht="17.149999999999999" customHeight="1" x14ac:dyDescent="0.25">
      <c r="A20" s="6"/>
      <c r="B20" s="92"/>
      <c r="C20" s="355"/>
      <c r="D20" s="312"/>
      <c r="E20" s="34" t="str">
        <f t="shared" ref="E20:I42" ca="1" si="1">IFERROR(
   IF($D20="","",
      INDEX(
         INDIRECT("'"&amp;$D$8&amp;"'!A:AE"),
         MATCH($D20, INDIRECT("'"&amp;$D$8&amp;"'!A:A"), 0),
         MATCH(E$18, INDIRECT("'"&amp;$D$8&amp;"'!1:1"), 0)
      )
   ),
"-")</f>
        <v/>
      </c>
      <c r="F20" s="34" t="str">
        <f t="shared" ca="1" si="0"/>
        <v/>
      </c>
      <c r="G20" s="34" t="str">
        <f t="shared" ca="1" si="0"/>
        <v/>
      </c>
      <c r="H20" s="44" t="str">
        <f t="shared" ca="1" si="0"/>
        <v/>
      </c>
      <c r="I20" s="44" t="str">
        <f t="shared" ca="1" si="0"/>
        <v/>
      </c>
      <c r="J20" s="39" t="str">
        <f>IF(ISBLANK($D20),"",IF(AND($E20="-",$F20="-",$G20="-",$H20="-",$I20="-",IF(COUNTIF(D20,"AMU????"),0,1),IF(COUNTIF(D20,"FIT????"),0,1),IF(COUNTIF(D20,"MAT????"),0,1),COUNTIF('2025'!$A:$A,'Course Map'!$D20)=1),"Yes","-"))</f>
        <v/>
      </c>
      <c r="K20" s="39" t="str">
        <f t="shared" ref="K20:K55" si="2">IF(ISBLANK($D20),"",IF(AND($E20="-",$F20="-",$G20="-",$H20="-",$I20="-",$J20="-"),"X","-"))</f>
        <v/>
      </c>
      <c r="L20" s="80" t="str">
        <f>IF($K20="YES","refer to handbook",IF(ISBLANK(D20),"",IF(ISNUMBER(SEARCH($C$21,INDEX('2025'!$A:$U,MATCH('Course Map'!D20,'2025'!$A:$A,0),4))),"Yes","No")))</f>
        <v/>
      </c>
      <c r="M20" s="110"/>
      <c r="N20" s="5"/>
      <c r="P20" s="157"/>
      <c r="Q20" s="158"/>
      <c r="R20" s="158"/>
      <c r="S20" s="66"/>
    </row>
    <row r="21" spans="1:19" ht="17.149999999999999" customHeight="1" x14ac:dyDescent="0.25">
      <c r="A21" s="6"/>
      <c r="B21" s="92"/>
      <c r="C21" s="358" t="str">
        <f>IF($D$10&lt;&gt;"Select Intake Semester here",IF($D$10="February Intake","Semester 1",IF($D$10="July Intake","Semester 2","October")),"Please select semester")</f>
        <v>Please select semester</v>
      </c>
      <c r="D21" s="312"/>
      <c r="E21" s="34" t="str">
        <f t="shared" ca="1" si="1"/>
        <v/>
      </c>
      <c r="F21" s="34" t="str">
        <f t="shared" ca="1" si="0"/>
        <v/>
      </c>
      <c r="G21" s="34" t="str">
        <f t="shared" ca="1" si="0"/>
        <v/>
      </c>
      <c r="H21" s="44" t="str">
        <f t="shared" ca="1" si="0"/>
        <v/>
      </c>
      <c r="I21" s="44" t="str">
        <f t="shared" ca="1" si="0"/>
        <v/>
      </c>
      <c r="J21" s="39" t="str">
        <f>IF(ISBLANK($D21),"",IF(AND($E21="-",$F21="-",$G21="-",$H21="-",$I21="-",IF(COUNTIF(D21,"AMU????"),0,1),IF(COUNTIF(D21,"FIT????"),0,1),IF(COUNTIF(D21,"MAT????"),0,1),COUNTIF('2025'!$A:$A,'Course Map'!$D21)=1),"Yes","-"))</f>
        <v/>
      </c>
      <c r="K21" s="39" t="str">
        <f t="shared" si="2"/>
        <v/>
      </c>
      <c r="L21" s="80" t="str">
        <f>IF($K21="YES","refer to handbook",IF(ISBLANK(D21),"",IF(ISNUMBER(SEARCH($C$21,INDEX('2025'!$A:$U,MATCH('Course Map'!D21,'2025'!$A:$A,0),4))),"Yes","No")))</f>
        <v/>
      </c>
      <c r="M21" s="110"/>
      <c r="N21" s="5"/>
      <c r="P21" s="157"/>
      <c r="Q21" s="158"/>
      <c r="R21" s="158"/>
      <c r="S21" s="66"/>
    </row>
    <row r="22" spans="1:19" ht="17.149999999999999" customHeight="1" x14ac:dyDescent="0.25">
      <c r="A22" s="6"/>
      <c r="B22" s="92"/>
      <c r="C22" s="358"/>
      <c r="D22" s="313"/>
      <c r="E22" s="35" t="str">
        <f t="shared" ca="1" si="1"/>
        <v/>
      </c>
      <c r="F22" s="35" t="str">
        <f t="shared" ca="1" si="0"/>
        <v/>
      </c>
      <c r="G22" s="35" t="str">
        <f t="shared" ca="1" si="0"/>
        <v/>
      </c>
      <c r="H22" s="45" t="str">
        <f t="shared" ca="1" si="0"/>
        <v/>
      </c>
      <c r="I22" s="45" t="str">
        <f t="shared" ca="1" si="0"/>
        <v/>
      </c>
      <c r="J22" s="40" t="str">
        <f>IF(ISBLANK($D22),"",IF(AND($E22="-",$F22="-",$G22="-",$H22="-",$I22="-",IF(COUNTIF(D22,"AMU????"),0,1),IF(COUNTIF(D22,"FIT????"),0,1),IF(COUNTIF(D22,"MAT????"),0,1),COUNTIF('2025'!$A:$A,'Course Map'!$D22)=1),"Yes","-"))</f>
        <v/>
      </c>
      <c r="K22" s="40" t="str">
        <f t="shared" si="2"/>
        <v/>
      </c>
      <c r="L22" s="81" t="str">
        <f>IF($K22="YES","refer to handbook",IF(ISBLANK(D22),"",IF(ISNUMBER(SEARCH($C$21,INDEX('2025'!$A:$U,MATCH('Course Map'!D22,'2025'!$A:$A,0),4))),"Yes","No")))</f>
        <v/>
      </c>
      <c r="M22" s="110"/>
      <c r="N22" s="5"/>
      <c r="P22" s="157"/>
      <c r="Q22" s="158"/>
      <c r="R22" s="158"/>
      <c r="S22" s="66"/>
    </row>
    <row r="23" spans="1:19" ht="17.149999999999999" customHeight="1" x14ac:dyDescent="0.25">
      <c r="A23" s="6"/>
      <c r="B23" s="92"/>
      <c r="C23" s="370" t="str">
        <f>IF($D$10&lt;&gt;"Select Intake Semester here",IF($D$10="February Intake",$D$8,IF($D$10="July Intake",$D$8+1,$D$8+1)),"-")</f>
        <v>-</v>
      </c>
      <c r="D23" s="311"/>
      <c r="E23" s="36" t="str">
        <f t="shared" ca="1" si="1"/>
        <v/>
      </c>
      <c r="F23" s="36" t="str">
        <f t="shared" ca="1" si="0"/>
        <v/>
      </c>
      <c r="G23" s="36" t="str">
        <f t="shared" ca="1" si="0"/>
        <v/>
      </c>
      <c r="H23" s="46" t="str">
        <f t="shared" ca="1" si="0"/>
        <v/>
      </c>
      <c r="I23" s="46" t="str">
        <f t="shared" ca="1" si="0"/>
        <v/>
      </c>
      <c r="J23" s="38" t="str">
        <f>IF(ISBLANK($D23),"",IF(AND($E23="-",$F23="-",$G23="-",$H23="-",$I23="-",IF(COUNTIF(D23,"AMU????"),0,1),IF(COUNTIF(D23,"FIT????"),0,1),IF(COUNTIF(D23,"MAT????"),0,1),COUNTIF('2025'!$A:$A,'Course Map'!$D23)=1),"Yes","-"))</f>
        <v/>
      </c>
      <c r="K23" s="41" t="str">
        <f t="shared" si="2"/>
        <v/>
      </c>
      <c r="L23" s="82" t="str">
        <f>IF($K23="YES","refer to handbook",IF(ISBLANK(D23),"",IF(ISNUMBER(SEARCH($C$25,INDEX('2025'!$A:$U,MATCH('Course Map'!D23,'2025'!$A:$A,0),4))),"Yes","No")))</f>
        <v/>
      </c>
      <c r="M23" s="110"/>
      <c r="N23" s="5"/>
    </row>
    <row r="24" spans="1:19" ht="17.149999999999999" customHeight="1" x14ac:dyDescent="0.25">
      <c r="A24" s="6"/>
      <c r="B24" s="92"/>
      <c r="C24" s="371"/>
      <c r="D24" s="312"/>
      <c r="E24" s="34" t="str">
        <f t="shared" ca="1" si="1"/>
        <v/>
      </c>
      <c r="F24" s="34" t="str">
        <f t="shared" ca="1" si="0"/>
        <v/>
      </c>
      <c r="G24" s="34" t="str">
        <f t="shared" ca="1" si="0"/>
        <v/>
      </c>
      <c r="H24" s="44" t="str">
        <f t="shared" ca="1" si="0"/>
        <v/>
      </c>
      <c r="I24" s="44" t="str">
        <f t="shared" ca="1" si="0"/>
        <v/>
      </c>
      <c r="J24" s="39" t="str">
        <f>IF(ISBLANK($D24),"",IF(AND($E24="-",$F24="-",$G24="-",$H24="-",$I24="-",IF(COUNTIF(D24,"AMU????"),0,1),IF(COUNTIF(D24,"FIT????"),0,1),IF(COUNTIF(D24,"MAT????"),0,1),COUNTIF('2025'!$A:$A,'Course Map'!$D24)=1),"Yes","-"))</f>
        <v/>
      </c>
      <c r="K24" s="39" t="str">
        <f t="shared" si="2"/>
        <v/>
      </c>
      <c r="L24" s="80" t="str">
        <f>IF($K24="YES","refer to handbook",IF(ISBLANK(D24),"",IF(ISNUMBER(SEARCH($C$25,INDEX('2025'!$A:$U,MATCH('Course Map'!D24,'2025'!$A:$A,0),4))),"Yes","No")))</f>
        <v/>
      </c>
      <c r="M24" s="110"/>
      <c r="N24" s="5"/>
    </row>
    <row r="25" spans="1:19" ht="17.149999999999999" customHeight="1" x14ac:dyDescent="0.25">
      <c r="A25" s="6"/>
      <c r="B25" s="92"/>
      <c r="C25" s="356" t="str">
        <f>IF($D$10&lt;&gt;"Select Intake Semester here",IF($D$10="February Intake","Semester 2",IF($D$10="July Intake","Semester 1","Semester 1")),"Please select semester")</f>
        <v>Please select semester</v>
      </c>
      <c r="D25" s="312"/>
      <c r="E25" s="34" t="str">
        <f t="shared" ca="1" si="1"/>
        <v/>
      </c>
      <c r="F25" s="34" t="str">
        <f t="shared" ca="1" si="0"/>
        <v/>
      </c>
      <c r="G25" s="34" t="str">
        <f t="shared" ca="1" si="0"/>
        <v/>
      </c>
      <c r="H25" s="44" t="str">
        <f t="shared" ca="1" si="0"/>
        <v/>
      </c>
      <c r="I25" s="44" t="str">
        <f t="shared" ca="1" si="0"/>
        <v/>
      </c>
      <c r="J25" s="39" t="str">
        <f>IF(ISBLANK($D25),"",IF(AND($E25="-",$F25="-",$G25="-",$H25="-",$I25="-",IF(COUNTIF(D25,"AMU????"),0,1),IF(COUNTIF(D25,"FIT????"),0,1),IF(COUNTIF(D25,"MAT????"),0,1),COUNTIF('2025'!$A:$A,'Course Map'!$D25)=1),"Yes","-"))</f>
        <v/>
      </c>
      <c r="K25" s="39" t="str">
        <f t="shared" si="2"/>
        <v/>
      </c>
      <c r="L25" s="80" t="str">
        <f>IF($K25="YES","refer to handbook",IF(ISBLANK(D25),"",IF(ISNUMBER(SEARCH($C$25,INDEX('2025'!$A:$U,MATCH('Course Map'!D25,'2025'!$A:$A,0),4))),"Yes","No")))</f>
        <v/>
      </c>
      <c r="M25" s="110"/>
      <c r="N25" s="5"/>
    </row>
    <row r="26" spans="1:19" ht="17.149999999999999" customHeight="1" x14ac:dyDescent="0.25">
      <c r="A26" s="6"/>
      <c r="B26" s="92"/>
      <c r="C26" s="357"/>
      <c r="D26" s="313"/>
      <c r="E26" s="35" t="str">
        <f t="shared" ca="1" si="1"/>
        <v/>
      </c>
      <c r="F26" s="35" t="str">
        <f t="shared" ca="1" si="0"/>
        <v/>
      </c>
      <c r="G26" s="35" t="str">
        <f t="shared" ca="1" si="0"/>
        <v/>
      </c>
      <c r="H26" s="45" t="str">
        <f t="shared" ca="1" si="0"/>
        <v/>
      </c>
      <c r="I26" s="45" t="str">
        <f t="shared" ca="1" si="0"/>
        <v/>
      </c>
      <c r="J26" s="40" t="str">
        <f>IF(ISBLANK($D26),"",IF(AND($E26="-",$F26="-",$G26="-",$H26="-",$I26="-",IF(COUNTIF(D26,"AMU????"),0,1),IF(COUNTIF(D26,"FIT????"),0,1),IF(COUNTIF(D26,"MAT????"),0,1),COUNTIF('2025'!$A:$A,'Course Map'!$D26)=1),"Yes","-"))</f>
        <v/>
      </c>
      <c r="K26" s="40" t="str">
        <f t="shared" si="2"/>
        <v/>
      </c>
      <c r="L26" s="81" t="str">
        <f>IF($K26="YES","refer to handbook",IF(ISBLANK(D26),"",IF(ISNUMBER(SEARCH($C$25,INDEX('2025'!$A:$U,MATCH('Course Map'!D26,'2025'!$A:$A,0),4))),"Yes","No")))</f>
        <v/>
      </c>
      <c r="M26" s="110"/>
      <c r="N26" s="5"/>
    </row>
    <row r="27" spans="1:19" ht="17.149999999999999" customHeight="1" x14ac:dyDescent="0.25">
      <c r="A27" s="6"/>
      <c r="B27" s="92"/>
      <c r="C27" s="354" t="str">
        <f>IF($D$10&lt;&gt;"Select Intake Semester here",IF($D$10="February Intake",$D$8+1,IF($D$10="July Intake",$D$8+1,$D$8+1)),"-")</f>
        <v>-</v>
      </c>
      <c r="D27" s="311"/>
      <c r="E27" s="33" t="str">
        <f t="shared" ca="1" si="1"/>
        <v/>
      </c>
      <c r="F27" s="33" t="str">
        <f t="shared" ca="1" si="0"/>
        <v/>
      </c>
      <c r="G27" s="33" t="str">
        <f t="shared" ca="1" si="0"/>
        <v/>
      </c>
      <c r="H27" s="43" t="str">
        <f t="shared" ca="1" si="0"/>
        <v/>
      </c>
      <c r="I27" s="43" t="str">
        <f t="shared" ca="1" si="0"/>
        <v/>
      </c>
      <c r="J27" s="38" t="str">
        <f>IF(ISBLANK($D27),"",IF(AND($E27="-",$F27="-",$G27="-",$H27="-",$I27="-",IF(COUNTIF(D27,"AMU????"),0,1),IF(COUNTIF(D27,"FIT????"),0,1),IF(COUNTIF(D27,"MAT????"),0,1),COUNTIF('2025'!$A:$A,'Course Map'!$D27)=1),"Yes","-"))</f>
        <v/>
      </c>
      <c r="K27" s="38" t="str">
        <f t="shared" si="2"/>
        <v/>
      </c>
      <c r="L27" s="79" t="str">
        <f>IF($K27="YES","refer to handbook",IF(ISBLANK(D27),"",IF(ISNUMBER(SEARCH($C$29,INDEX('2025'!$A:$U,MATCH('Course Map'!D27,'2025'!$A:$A,0),4))),"Yes","No")))</f>
        <v/>
      </c>
      <c r="M27" s="110"/>
      <c r="N27" s="5"/>
      <c r="P27" s="161"/>
    </row>
    <row r="28" spans="1:19" ht="17.149999999999999" customHeight="1" x14ac:dyDescent="0.25">
      <c r="A28" s="6"/>
      <c r="B28" s="92"/>
      <c r="C28" s="355"/>
      <c r="D28" s="312"/>
      <c r="E28" s="34" t="str">
        <f t="shared" ca="1" si="1"/>
        <v/>
      </c>
      <c r="F28" s="34" t="str">
        <f t="shared" ca="1" si="0"/>
        <v/>
      </c>
      <c r="G28" s="34" t="str">
        <f t="shared" ca="1" si="0"/>
        <v/>
      </c>
      <c r="H28" s="44" t="str">
        <f t="shared" ca="1" si="0"/>
        <v/>
      </c>
      <c r="I28" s="44" t="str">
        <f t="shared" ca="1" si="0"/>
        <v/>
      </c>
      <c r="J28" s="39" t="str">
        <f>IF(ISBLANK($D28),"",IF(AND($E28="-",$F28="-",$G28="-",$H28="-",$I28="-",IF(COUNTIF(D28,"AMU????"),0,1),IF(COUNTIF(D28,"FIT????"),0,1),IF(COUNTIF(D28,"MAT????"),0,1),COUNTIF('2025'!$A:$A,'Course Map'!$D28)=1),"Yes","-"))</f>
        <v/>
      </c>
      <c r="K28" s="39" t="str">
        <f t="shared" si="2"/>
        <v/>
      </c>
      <c r="L28" s="80" t="str">
        <f>IF($K28="YES","refer to handbook",IF(ISBLANK(D28),"",IF(ISNUMBER(SEARCH($C$29,INDEX('2025'!$A:$U,MATCH('Course Map'!D28,'2025'!$A:$A,0),4))),"Yes","No")))</f>
        <v/>
      </c>
      <c r="M28" s="110"/>
      <c r="N28" s="5"/>
    </row>
    <row r="29" spans="1:19" ht="17.149999999999999" customHeight="1" x14ac:dyDescent="0.25">
      <c r="A29" s="6"/>
      <c r="B29" s="92"/>
      <c r="C29" s="358" t="str">
        <f>IF($D$10&lt;&gt;"Select Intake Semester here",IF($D$10="February Intake","Semester 1",IF($D$10="July Intake","Semester 2","Semester 2")),"Please select semester")</f>
        <v>Please select semester</v>
      </c>
      <c r="D29" s="312"/>
      <c r="E29" s="34" t="str">
        <f t="shared" ca="1" si="1"/>
        <v/>
      </c>
      <c r="F29" s="34" t="str">
        <f t="shared" ca="1" si="0"/>
        <v/>
      </c>
      <c r="G29" s="34" t="str">
        <f t="shared" ca="1" si="0"/>
        <v/>
      </c>
      <c r="H29" s="44" t="str">
        <f t="shared" ca="1" si="0"/>
        <v/>
      </c>
      <c r="I29" s="44" t="str">
        <f t="shared" ca="1" si="0"/>
        <v/>
      </c>
      <c r="J29" s="39" t="str">
        <f>IF(ISBLANK($D29),"",IF(AND($E29="-",$F29="-",$G29="-",$H29="-",$I29="-",IF(COUNTIF(D29,"AMU????"),0,1),IF(COUNTIF(D29,"FIT????"),0,1),IF(COUNTIF(D29,"MAT????"),0,1),COUNTIF('2025'!$A:$A,'Course Map'!$D29)=1),"Yes","-"))</f>
        <v/>
      </c>
      <c r="K29" s="39" t="str">
        <f t="shared" si="2"/>
        <v/>
      </c>
      <c r="L29" s="80" t="str">
        <f>IF($K29="YES","refer to handbook",IF(ISBLANK(D29),"",IF(ISNUMBER(SEARCH($C$29,INDEX('2025'!$A:$U,MATCH('Course Map'!D29,'2025'!$A:$A,0),4))),"Yes","No")))</f>
        <v/>
      </c>
      <c r="M29" s="110"/>
      <c r="N29" s="5"/>
    </row>
    <row r="30" spans="1:19" ht="17.149999999999999" customHeight="1" x14ac:dyDescent="0.25">
      <c r="A30" s="6"/>
      <c r="B30" s="92"/>
      <c r="C30" s="358"/>
      <c r="D30" s="313"/>
      <c r="E30" s="37" t="str">
        <f t="shared" ca="1" si="1"/>
        <v/>
      </c>
      <c r="F30" s="37" t="str">
        <f t="shared" ca="1" si="0"/>
        <v/>
      </c>
      <c r="G30" s="37" t="str">
        <f t="shared" ca="1" si="0"/>
        <v/>
      </c>
      <c r="H30" s="47" t="str">
        <f t="shared" ca="1" si="0"/>
        <v/>
      </c>
      <c r="I30" s="47" t="str">
        <f t="shared" ca="1" si="0"/>
        <v/>
      </c>
      <c r="J30" s="40" t="str">
        <f>IF(ISBLANK($D30),"",IF(AND($E30="-",$F30="-",$G30="-",$H30="-",$I30="-",IF(COUNTIF(D30,"AMU????"),0,1),IF(COUNTIF(D30,"FIT????"),0,1),IF(COUNTIF(D30,"MAT????"),0,1),COUNTIF('2025'!$A:$A,'Course Map'!$D30)=1),"Yes","-"))</f>
        <v/>
      </c>
      <c r="K30" s="42" t="str">
        <f t="shared" si="2"/>
        <v/>
      </c>
      <c r="L30" s="83" t="str">
        <f>IF($K30="YES","refer to handbook",IF(ISBLANK(D30),"",IF(ISNUMBER(SEARCH($C$29,INDEX('2025'!$A:$U,MATCH('Course Map'!D30,'2025'!$A:$A,0),4))),"Yes","No")))</f>
        <v/>
      </c>
      <c r="M30" s="110"/>
      <c r="N30" s="5"/>
    </row>
    <row r="31" spans="1:19" ht="17.149999999999999" customHeight="1" x14ac:dyDescent="0.25">
      <c r="A31" s="6"/>
      <c r="B31" s="92"/>
      <c r="C31" s="370" t="str">
        <f>IF($D$10&lt;&gt;"Select Intake Semester here",IF($D$10="February Intake",$D$8+1,IF($D$10="July Intake",$D$8+2,$D$8+2)),"-")</f>
        <v>-</v>
      </c>
      <c r="D31" s="311"/>
      <c r="E31" s="33" t="str">
        <f t="shared" ca="1" si="1"/>
        <v/>
      </c>
      <c r="F31" s="33" t="str">
        <f t="shared" ca="1" si="0"/>
        <v/>
      </c>
      <c r="G31" s="33" t="str">
        <f t="shared" ca="1" si="0"/>
        <v/>
      </c>
      <c r="H31" s="43" t="str">
        <f t="shared" ca="1" si="0"/>
        <v/>
      </c>
      <c r="I31" s="43" t="str">
        <f t="shared" ca="1" si="0"/>
        <v/>
      </c>
      <c r="J31" s="38" t="str">
        <f>IF(ISBLANK($D31),"",IF(AND($E31="-",$F31="-",$G31="-",$H31="-",$I31="-",IF(COUNTIF(D31,"AMU????"),0,1),IF(COUNTIF(D31,"FIT????"),0,1),IF(COUNTIF(D31,"MAT????"),0,1),COUNTIF('2025'!$A:$A,'Course Map'!$D31)=1),"Yes","-"))</f>
        <v/>
      </c>
      <c r="K31" s="38" t="str">
        <f t="shared" si="2"/>
        <v/>
      </c>
      <c r="L31" s="79" t="str">
        <f>IF($K31="YES","refer to handbook",IF(ISBLANK(D31),"",IF(ISNUMBER(SEARCH($C$33,INDEX('2025'!$A:$U,MATCH('Course Map'!D31,'2025'!$A:$A,0),4))),"Yes","No")))</f>
        <v/>
      </c>
      <c r="M31" s="110"/>
      <c r="N31" s="5"/>
    </row>
    <row r="32" spans="1:19" ht="17.149999999999999" customHeight="1" x14ac:dyDescent="0.25">
      <c r="A32" s="6"/>
      <c r="B32" s="92"/>
      <c r="C32" s="371"/>
      <c r="D32" s="312"/>
      <c r="E32" s="34" t="str">
        <f t="shared" ca="1" si="1"/>
        <v/>
      </c>
      <c r="F32" s="34" t="str">
        <f t="shared" ca="1" si="0"/>
        <v/>
      </c>
      <c r="G32" s="34" t="str">
        <f t="shared" ca="1" si="0"/>
        <v/>
      </c>
      <c r="H32" s="44" t="str">
        <f t="shared" ca="1" si="0"/>
        <v/>
      </c>
      <c r="I32" s="44" t="str">
        <f t="shared" ca="1" si="0"/>
        <v/>
      </c>
      <c r="J32" s="39" t="str">
        <f>IF(ISBLANK($D32),"",IF(AND($E32="-",$F32="-",$G32="-",$H32="-",$I32="-",IF(COUNTIF(D32,"AMU????"),0,1),IF(COUNTIF(D32,"FIT????"),0,1),IF(COUNTIF(D32,"MAT????"),0,1),COUNTIF('2025'!$A:$A,'Course Map'!$D32)=1),"Yes","-"))</f>
        <v/>
      </c>
      <c r="K32" s="39" t="str">
        <f t="shared" si="2"/>
        <v/>
      </c>
      <c r="L32" s="80" t="str">
        <f>IF($K32="YES","refer to handbook",IF(ISBLANK(D32),"",IF(ISNUMBER(SEARCH($C$33,INDEX('2025'!$A:$U,MATCH('Course Map'!D32,'2025'!$A:$A,0),4))),"Yes","No")))</f>
        <v/>
      </c>
      <c r="M32" s="110"/>
      <c r="N32" s="5"/>
    </row>
    <row r="33" spans="1:14" ht="17.149999999999999" customHeight="1" x14ac:dyDescent="0.25">
      <c r="A33" s="6"/>
      <c r="B33" s="92"/>
      <c r="C33" s="356" t="str">
        <f>IF($D$10&lt;&gt;"Select Intake Semester here",IF($D$10="February Intake","Semester 2",IF($D$10="July Intake","Semester 1","Semester 1")),"Please select semester")</f>
        <v>Please select semester</v>
      </c>
      <c r="D33" s="312"/>
      <c r="E33" s="34" t="str">
        <f t="shared" ca="1" si="1"/>
        <v/>
      </c>
      <c r="F33" s="34" t="str">
        <f t="shared" ca="1" si="0"/>
        <v/>
      </c>
      <c r="G33" s="34" t="str">
        <f t="shared" ca="1" si="0"/>
        <v/>
      </c>
      <c r="H33" s="44" t="str">
        <f t="shared" ca="1" si="0"/>
        <v/>
      </c>
      <c r="I33" s="44" t="str">
        <f t="shared" ca="1" si="0"/>
        <v/>
      </c>
      <c r="J33" s="39" t="str">
        <f>IF(ISBLANK($D33),"",IF(AND($E33="-",$F33="-",$G33="-",$H33="-",$I33="-",IF(COUNTIF(D33,"AMU????"),0,1),IF(COUNTIF(D33,"FIT????"),0,1),IF(COUNTIF(D33,"MAT????"),0,1),COUNTIF('2025'!$A:$A,'Course Map'!$D33)=1),"Yes","-"))</f>
        <v/>
      </c>
      <c r="K33" s="39" t="str">
        <f t="shared" si="2"/>
        <v/>
      </c>
      <c r="L33" s="80" t="str">
        <f>IF($K33="YES","refer to handbook",IF(ISBLANK(D33),"",IF(ISNUMBER(SEARCH($C$33,INDEX('2025'!$A:$U,MATCH('Course Map'!D33,'2025'!$A:$A,0),4))),"Yes","No")))</f>
        <v/>
      </c>
      <c r="M33" s="110"/>
      <c r="N33" s="5"/>
    </row>
    <row r="34" spans="1:14" ht="17.149999999999999" customHeight="1" x14ac:dyDescent="0.25">
      <c r="A34" s="6"/>
      <c r="B34" s="92"/>
      <c r="C34" s="357"/>
      <c r="D34" s="313"/>
      <c r="E34" s="35" t="str">
        <f t="shared" ca="1" si="1"/>
        <v/>
      </c>
      <c r="F34" s="35" t="str">
        <f t="shared" ca="1" si="0"/>
        <v/>
      </c>
      <c r="G34" s="35" t="str">
        <f t="shared" ca="1" si="0"/>
        <v/>
      </c>
      <c r="H34" s="45" t="str">
        <f t="shared" ca="1" si="0"/>
        <v/>
      </c>
      <c r="I34" s="45" t="str">
        <f t="shared" ca="1" si="0"/>
        <v/>
      </c>
      <c r="J34" s="40" t="str">
        <f>IF(ISBLANK($D34),"",IF(AND($E34="-",$F34="-",$G34="-",$H34="-",$I34="-",IF(COUNTIF(D34,"AMU????"),0,1),IF(COUNTIF(D34,"FIT????"),0,1),IF(COUNTIF(D34,"MAT????"),0,1),COUNTIF('2025'!$A:$A,'Course Map'!$D34)=1),"Yes","-"))</f>
        <v/>
      </c>
      <c r="K34" s="40" t="str">
        <f t="shared" si="2"/>
        <v/>
      </c>
      <c r="L34" s="81" t="str">
        <f>IF($K34="YES","refer to handbook",IF(ISBLANK(D34),"",IF(ISNUMBER(SEARCH($C$33,INDEX('2025'!$A:$U,MATCH('Course Map'!D34,'2025'!$A:$A,0),4))),"Yes","No")))</f>
        <v/>
      </c>
      <c r="M34" s="110"/>
      <c r="N34" s="5"/>
    </row>
    <row r="35" spans="1:14" ht="17.149999999999999" customHeight="1" x14ac:dyDescent="0.25">
      <c r="A35" s="6"/>
      <c r="B35" s="92"/>
      <c r="C35" s="354" t="str">
        <f>IF($D$10&lt;&gt;"Select Intake Semester here",IF($D$10="February Intake",$D$8+2,IF($D$10="July Intake",$D$8+2,$D$8+2)),"-")</f>
        <v>-</v>
      </c>
      <c r="D35" s="314"/>
      <c r="E35" s="36" t="str">
        <f t="shared" ca="1" si="1"/>
        <v/>
      </c>
      <c r="F35" s="36" t="str">
        <f t="shared" ca="1" si="1"/>
        <v/>
      </c>
      <c r="G35" s="36" t="str">
        <f t="shared" ca="1" si="1"/>
        <v/>
      </c>
      <c r="H35" s="46" t="str">
        <f t="shared" ca="1" si="1"/>
        <v/>
      </c>
      <c r="I35" s="46" t="str">
        <f t="shared" ca="1" si="1"/>
        <v/>
      </c>
      <c r="J35" s="38" t="str">
        <f>IF(ISBLANK($D35),"",IF(AND($E35="-",$F35="-",$G35="-",$H35="-",$I35="-",IF(COUNTIF(D35,"AMU????"),0,1),IF(COUNTIF(D35,"FIT????"),0,1),IF(COUNTIF(D35,"MAT????"),0,1),COUNTIF('2025'!$A:$A,'Course Map'!$D35)=1),"Yes","-"))</f>
        <v/>
      </c>
      <c r="K35" s="41" t="str">
        <f t="shared" si="2"/>
        <v/>
      </c>
      <c r="L35" s="82" t="str">
        <f>IF($K35="YES","refer to handbook",IF(ISBLANK(D35),"",IF(ISNUMBER(SEARCH($C$37,INDEX('2025'!$A:$U,MATCH('Course Map'!D35,'2025'!$A:$A,0),4))),"Yes","No")))</f>
        <v/>
      </c>
      <c r="M35" s="110"/>
      <c r="N35" s="5"/>
    </row>
    <row r="36" spans="1:14" ht="17.149999999999999" customHeight="1" x14ac:dyDescent="0.25">
      <c r="A36" s="6"/>
      <c r="B36" s="92"/>
      <c r="C36" s="355"/>
      <c r="D36" s="312"/>
      <c r="E36" s="34" t="str">
        <f t="shared" ca="1" si="1"/>
        <v/>
      </c>
      <c r="F36" s="34" t="str">
        <f t="shared" ca="1" si="1"/>
        <v/>
      </c>
      <c r="G36" s="34" t="str">
        <f t="shared" ca="1" si="1"/>
        <v/>
      </c>
      <c r="H36" s="44" t="str">
        <f t="shared" ca="1" si="1"/>
        <v/>
      </c>
      <c r="I36" s="44" t="str">
        <f t="shared" ca="1" si="1"/>
        <v/>
      </c>
      <c r="J36" s="39" t="str">
        <f>IF(ISBLANK($D36),"",IF(AND($E36="-",$F36="-",$G36="-",$H36="-",$I36="-",IF(COUNTIF(D36,"AMU????"),0,1),IF(COUNTIF(D36,"FIT????"),0,1),IF(COUNTIF(D36,"MAT????"),0,1),COUNTIF('2025'!$A:$A,'Course Map'!$D36)=1),"Yes","-"))</f>
        <v/>
      </c>
      <c r="K36" s="39" t="str">
        <f t="shared" si="2"/>
        <v/>
      </c>
      <c r="L36" s="80" t="str">
        <f>IF($K36="YES","refer to handbook",IF(ISBLANK(D36),"",IF(ISNUMBER(SEARCH($C$37,INDEX('2025'!$A:$U,MATCH('Course Map'!D36,'2025'!$A:$A,0),4))),"Yes","No")))</f>
        <v/>
      </c>
      <c r="M36" s="110"/>
      <c r="N36" s="5"/>
    </row>
    <row r="37" spans="1:14" ht="17.149999999999999" customHeight="1" x14ac:dyDescent="0.25">
      <c r="A37" s="6"/>
      <c r="B37" s="92"/>
      <c r="C37" s="358" t="str">
        <f>IF($D$10&lt;&gt;"Select Intake Semester here",IF($D$10="February Intake","Semester 1",IF($D$10="July Intake","Semester 2","Semester 2")),"Please select semester")</f>
        <v>Please select semester</v>
      </c>
      <c r="D37" s="312"/>
      <c r="E37" s="34" t="str">
        <f t="shared" ca="1" si="1"/>
        <v/>
      </c>
      <c r="F37" s="34" t="str">
        <f t="shared" ca="1" si="1"/>
        <v/>
      </c>
      <c r="G37" s="34" t="str">
        <f t="shared" ca="1" si="1"/>
        <v/>
      </c>
      <c r="H37" s="44" t="str">
        <f t="shared" ca="1" si="1"/>
        <v/>
      </c>
      <c r="I37" s="44" t="str">
        <f t="shared" ca="1" si="1"/>
        <v/>
      </c>
      <c r="J37" s="39" t="str">
        <f>IF(ISBLANK($D37),"",IF(AND($E37="-",$F37="-",$G37="-",$H37="-",$I37="-",IF(COUNTIF(D37,"AMU????"),0,1),IF(COUNTIF(D37,"FIT????"),0,1),IF(COUNTIF(D37,"MAT????"),0,1),COUNTIF('2025'!$A:$A,'Course Map'!$D37)=1),"Yes","-"))</f>
        <v/>
      </c>
      <c r="K37" s="39" t="str">
        <f t="shared" si="2"/>
        <v/>
      </c>
      <c r="L37" s="80" t="str">
        <f>IF($K37="YES","refer to handbook",IF(ISBLANK(D37),"",IF(ISNUMBER(SEARCH($C$37,INDEX('2025'!$A:$U,MATCH('Course Map'!D37,'2025'!$A:$A,0),4))),"Yes","No")))</f>
        <v/>
      </c>
      <c r="M37" s="110"/>
      <c r="N37" s="5"/>
    </row>
    <row r="38" spans="1:14" ht="17.149999999999999" customHeight="1" x14ac:dyDescent="0.25">
      <c r="A38" s="6"/>
      <c r="B38" s="92"/>
      <c r="C38" s="358"/>
      <c r="D38" s="315"/>
      <c r="E38" s="37" t="str">
        <f t="shared" ca="1" si="1"/>
        <v/>
      </c>
      <c r="F38" s="37" t="str">
        <f t="shared" ca="1" si="1"/>
        <v/>
      </c>
      <c r="G38" s="37" t="str">
        <f t="shared" ca="1" si="1"/>
        <v/>
      </c>
      <c r="H38" s="47" t="str">
        <f t="shared" ca="1" si="1"/>
        <v/>
      </c>
      <c r="I38" s="47" t="str">
        <f t="shared" ca="1" si="1"/>
        <v/>
      </c>
      <c r="J38" s="42" t="str">
        <f>IF(ISBLANK($D38),"",IF(AND($E38="-",$F38="-",$G38="-",$H38="-",$I38="-",IF(COUNTIF(D38,"AMU????"),0,1),IF(COUNTIF(D38,"FIT????"),0,1),IF(COUNTIF(D38,"MAT????"),0,1),COUNTIF('2025'!$A:$A,'Course Map'!$D38)=1),"Yes","-"))</f>
        <v/>
      </c>
      <c r="K38" s="42" t="str">
        <f t="shared" si="2"/>
        <v/>
      </c>
      <c r="L38" s="83" t="str">
        <f>IF($K38="YES","refer to handbook",IF(ISBLANK(D38),"",IF(ISNUMBER(SEARCH($C$37,INDEX('2025'!$A:$U,MATCH('Course Map'!D38,'2025'!$A:$A,0),4))),"Yes","No")))</f>
        <v/>
      </c>
      <c r="M38" s="110"/>
      <c r="N38" s="5"/>
    </row>
    <row r="39" spans="1:14" ht="17.149999999999999" customHeight="1" x14ac:dyDescent="0.25">
      <c r="A39" s="6"/>
      <c r="B39" s="92"/>
      <c r="C39" s="368" t="str">
        <f>IF($D$10&lt;&gt;"Select Intake Semester here",IF($D$10="February Intake",$D$8+2,IF($D$10="July Intake",$D$8+3,$D$8+3)),"-")</f>
        <v>-</v>
      </c>
      <c r="D39" s="316"/>
      <c r="E39" s="152" t="str">
        <f t="shared" ca="1" si="1"/>
        <v/>
      </c>
      <c r="F39" s="67" t="str">
        <f t="shared" ca="1" si="1"/>
        <v/>
      </c>
      <c r="G39" s="67" t="str">
        <f t="shared" ca="1" si="1"/>
        <v/>
      </c>
      <c r="H39" s="68" t="str">
        <f t="shared" ca="1" si="1"/>
        <v/>
      </c>
      <c r="I39" s="68" t="str">
        <f t="shared" ca="1" si="1"/>
        <v/>
      </c>
      <c r="J39" s="69" t="str">
        <f>IF(ISBLANK($D39),"",IF(AND($E39="-",$F39="-",$G39="-",$H39="-",$I39="-",IF(COUNTIF(D39,"AMU????"),0,1),IF(COUNTIF(D39,"FIT????"),0,1),IF(COUNTIF(D39,"MAT????"),0,1),COUNTIF('2025'!$A:$A,'Course Map'!$D39)=1),"Yes","-"))</f>
        <v/>
      </c>
      <c r="K39" s="69" t="str">
        <f t="shared" si="2"/>
        <v/>
      </c>
      <c r="L39" s="153" t="str">
        <f>IF($K39="YES","refer to handbook",IF(ISBLANK(D39),"",IF(ISNUMBER(SEARCH($C$41,INDEX('2025'!$A:$U,MATCH('Course Map'!D39,'2025'!$A:$A,0),4))),"Yes","No")))</f>
        <v/>
      </c>
      <c r="M39" s="125"/>
      <c r="N39" s="5"/>
    </row>
    <row r="40" spans="1:14" ht="17.149999999999999" customHeight="1" x14ac:dyDescent="0.25">
      <c r="A40" s="6"/>
      <c r="B40" s="92"/>
      <c r="C40" s="369"/>
      <c r="D40" s="317"/>
      <c r="E40" s="115" t="str">
        <f t="shared" ca="1" si="1"/>
        <v/>
      </c>
      <c r="F40" s="34" t="str">
        <f t="shared" ca="1" si="1"/>
        <v/>
      </c>
      <c r="G40" s="34" t="str">
        <f t="shared" ca="1" si="1"/>
        <v/>
      </c>
      <c r="H40" s="44" t="str">
        <f t="shared" ca="1" si="1"/>
        <v/>
      </c>
      <c r="I40" s="44" t="str">
        <f t="shared" ca="1" si="1"/>
        <v/>
      </c>
      <c r="J40" s="39" t="str">
        <f>IF(ISBLANK($D40),"",IF(AND($E40="-",$F40="-",$G40="-",$H40="-",$I40="-",IF(COUNTIF(D40,"AMU????"),0,1),IF(COUNTIF(D40,"FIT????"),0,1),IF(COUNTIF(D40,"MAT????"),0,1),COUNTIF('2025'!$A:$A,'Course Map'!$D40)=1),"Yes","-"))</f>
        <v/>
      </c>
      <c r="K40" s="39" t="str">
        <f t="shared" si="2"/>
        <v/>
      </c>
      <c r="L40" s="154" t="str">
        <f>IF($K40="YES","refer to handbook",IF(ISBLANK(D40),"",IF(ISNUMBER(SEARCH($C$41,INDEX('2025'!$A:$U,MATCH('Course Map'!D40,'2025'!$A:$A,0),4))),"Yes","No")))</f>
        <v/>
      </c>
      <c r="M40" s="125"/>
      <c r="N40" s="5"/>
    </row>
    <row r="41" spans="1:14" ht="17.149999999999999" customHeight="1" x14ac:dyDescent="0.25">
      <c r="A41" s="6"/>
      <c r="B41" s="92"/>
      <c r="C41" s="381" t="str">
        <f>IF($D$10&lt;&gt;"Select Intake Semester here",IF($D$10="February Intake","Semester 2",IF($D$10="July Intake","Semester 1","Semester 1")),"Please select semester")</f>
        <v>Please select semester</v>
      </c>
      <c r="D41" s="317"/>
      <c r="E41" s="115" t="str">
        <f t="shared" ca="1" si="1"/>
        <v/>
      </c>
      <c r="F41" s="34" t="str">
        <f t="shared" ca="1" si="1"/>
        <v/>
      </c>
      <c r="G41" s="34" t="str">
        <f t="shared" ca="1" si="1"/>
        <v/>
      </c>
      <c r="H41" s="44" t="str">
        <f t="shared" ca="1" si="1"/>
        <v/>
      </c>
      <c r="I41" s="44" t="str">
        <f t="shared" ca="1" si="1"/>
        <v/>
      </c>
      <c r="J41" s="39" t="str">
        <f>IF(ISBLANK($D41),"",IF(AND($E41="-",$F41="-",$G41="-",$H41="-",$I41="-",IF(COUNTIF(D41,"AMU????"),0,1),IF(COUNTIF(D41,"FIT????"),0,1),IF(COUNTIF(D41,"MAT????"),0,1),COUNTIF('2025'!$A:$A,'Course Map'!$D41)=1),"Yes","-"))</f>
        <v/>
      </c>
      <c r="K41" s="39" t="str">
        <f t="shared" si="2"/>
        <v/>
      </c>
      <c r="L41" s="154" t="str">
        <f>IF($K41="YES","refer to handbook",IF(ISBLANK(D41),"",IF(ISNUMBER(SEARCH($C$41,INDEX('2025'!$A:$U,MATCH('Course Map'!D41,'2025'!$A:$A,0),4))),"Yes","No")))</f>
        <v/>
      </c>
      <c r="M41" s="125"/>
      <c r="N41" s="5"/>
    </row>
    <row r="42" spans="1:14" ht="17.149999999999999" customHeight="1" x14ac:dyDescent="0.25">
      <c r="A42" s="6"/>
      <c r="B42" s="92"/>
      <c r="C42" s="382"/>
      <c r="D42" s="318"/>
      <c r="E42" s="155" t="str">
        <f t="shared" ca="1" si="1"/>
        <v/>
      </c>
      <c r="F42" s="70" t="str">
        <f t="shared" ca="1" si="1"/>
        <v/>
      </c>
      <c r="G42" s="70" t="str">
        <f t="shared" ca="1" si="1"/>
        <v/>
      </c>
      <c r="H42" s="71" t="str">
        <f t="shared" ca="1" si="1"/>
        <v/>
      </c>
      <c r="I42" s="71" t="str">
        <f t="shared" ca="1" si="1"/>
        <v/>
      </c>
      <c r="J42" s="72" t="str">
        <f>IF(ISBLANK($D42),"",IF(AND($E42="-",$F42="-",$G42="-",$H42="-",$I42="-",IF(COUNTIF(D42,"AMU????"),0,1),IF(COUNTIF(D42,"FIT????"),0,1),IF(COUNTIF(D42,"MAT????"),0,1),COUNTIF('2025'!$A:$A,'Course Map'!$D42)=1),"Yes","-"))</f>
        <v/>
      </c>
      <c r="K42" s="72" t="str">
        <f t="shared" si="2"/>
        <v/>
      </c>
      <c r="L42" s="156" t="str">
        <f>IF($K42="YES","refer to handbook",IF(ISBLANK(D42),"",IF(ISNUMBER(SEARCH($C$41,INDEX('2025'!$A:$U,MATCH('Course Map'!D42,'2025'!$A:$A,0),4))),"Yes","No")))</f>
        <v/>
      </c>
      <c r="M42" s="125"/>
      <c r="N42" s="5"/>
    </row>
    <row r="43" spans="1:14" s="66" customFormat="1" ht="12.75" customHeight="1" x14ac:dyDescent="0.25">
      <c r="A43" s="6"/>
      <c r="B43" s="92"/>
      <c r="C43" s="159" t="s">
        <v>240</v>
      </c>
      <c r="D43" s="2"/>
      <c r="E43" s="2"/>
      <c r="F43" s="2"/>
      <c r="G43" s="2"/>
      <c r="H43" s="2"/>
      <c r="I43" s="2"/>
      <c r="J43" s="2"/>
      <c r="K43" s="2"/>
      <c r="L43" s="13"/>
      <c r="M43" s="110"/>
      <c r="N43" s="5"/>
    </row>
    <row r="44" spans="1:14" ht="17.149999999999999" customHeight="1" x14ac:dyDescent="0.25">
      <c r="A44" s="6"/>
      <c r="B44" s="90"/>
      <c r="C44" s="215" t="s">
        <v>292</v>
      </c>
      <c r="D44" s="73"/>
      <c r="E44" s="33" t="str">
        <f ca="1">IFERROR(
   IF($D44="","",
      INDEX(
         INDIRECT("'"&amp;$D$8&amp;"'!A:AE"),
         MATCH($D44, INDIRECT("'"&amp;$D$8&amp;"'!A:A"), 0),
         MATCH(E$18, INDIRECT("'"&amp;$D$8&amp;"'!1:1"), 0)
      )
   ),
"-")</f>
        <v/>
      </c>
      <c r="F44" s="33" t="str">
        <f t="shared" ref="F44:I55" ca="1" si="3">IFERROR(
   IF($D44="","",
      INDEX(
         INDIRECT("'"&amp;$D$8&amp;"'!A:AE"),
         MATCH($D44, INDIRECT("'"&amp;$D$8&amp;"'!A:A"), 0),
         MATCH(F$18, INDIRECT("'"&amp;$D$8&amp;"'!1:1"), 0)
      )
   ),
"-")</f>
        <v/>
      </c>
      <c r="G44" s="33" t="str">
        <f t="shared" ca="1" si="3"/>
        <v/>
      </c>
      <c r="H44" s="43" t="str">
        <f t="shared" ca="1" si="3"/>
        <v/>
      </c>
      <c r="I44" s="43" t="str">
        <f t="shared" ca="1" si="3"/>
        <v/>
      </c>
      <c r="J44" s="38" t="str">
        <f>IF(ISBLANK($D44),"",IF(AND($E44="-",$F44="-",$G44="-",$H44="-",$I44="-",IF(COUNTIF(D44,"AMU????"),0,1),IF(COUNTIF(D44,"FIT????"),0,1),IF(COUNTIF(D44,"MAT????"),0,1),COUNTIF('2025'!$A:$A,'Course Map'!$D44)=1),"Yes","-"))</f>
        <v/>
      </c>
      <c r="K44" s="38" t="str">
        <f t="shared" si="2"/>
        <v/>
      </c>
      <c r="L44" s="84" t="str">
        <f>IF($K44="YES","refer to handbook",IF(ISBLANK(D44),"",IF(ISNUMBER(SEARCH($C$45,INDEX('2025'!$A:$U,MATCH('Course Map'!D44,'2025'!$A:$A,0),4))),"Yes","No")))</f>
        <v/>
      </c>
      <c r="M44" s="110"/>
      <c r="N44" s="5"/>
    </row>
    <row r="45" spans="1:14" ht="17.149999999999999" customHeight="1" x14ac:dyDescent="0.25">
      <c r="A45" s="6"/>
      <c r="B45" s="90"/>
      <c r="C45" s="216" t="s">
        <v>642</v>
      </c>
      <c r="D45" s="75"/>
      <c r="E45" s="35" t="str">
        <f t="shared" ref="E45:E55" ca="1" si="4">IFERROR(
   IF($D45="","",
      INDEX(
         INDIRECT("'"&amp;$D$8&amp;"'!A:AE"),
         MATCH($D45, INDIRECT("'"&amp;$D$8&amp;"'!A:A"), 0),
         MATCH(E$18, INDIRECT("'"&amp;$D$8&amp;"'!1:1"), 0)
      )
   ),
"-")</f>
        <v/>
      </c>
      <c r="F45" s="35" t="str">
        <f t="shared" ca="1" si="3"/>
        <v/>
      </c>
      <c r="G45" s="35" t="str">
        <f t="shared" ca="1" si="3"/>
        <v/>
      </c>
      <c r="H45" s="45" t="str">
        <f t="shared" ca="1" si="3"/>
        <v/>
      </c>
      <c r="I45" s="45" t="str">
        <f t="shared" ca="1" si="3"/>
        <v/>
      </c>
      <c r="J45" s="40" t="str">
        <f>IF(ISBLANK($D45),"",IF(AND($E45="-",$F45="-",$G45="-",$H45="-",$I45="-",IF(COUNTIF(D45,"AMU????"),0,1),IF(COUNTIF(D45,"FIT????"),0,1),IF(COUNTIF(D45,"MAT????"),0,1),COUNTIF('2025'!$A:$A,'Course Map'!$D45)=1),"Yes","-"))</f>
        <v/>
      </c>
      <c r="K45" s="40" t="str">
        <f t="shared" si="2"/>
        <v/>
      </c>
      <c r="L45" s="81" t="str">
        <f>IF($K45="YES","refer to handbook",IF(ISBLANK(D45),"",IF(ISNUMBER(SEARCH($C$45,INDEX('2025'!$A:$U,MATCH('Course Map'!D45,'2025'!$A:$A,0),4))),"Yes","No")))</f>
        <v/>
      </c>
      <c r="M45" s="110"/>
      <c r="N45" s="5"/>
    </row>
    <row r="46" spans="1:14" ht="17.149999999999999" customHeight="1" x14ac:dyDescent="0.25">
      <c r="A46" s="6"/>
      <c r="B46" s="90"/>
      <c r="C46" s="217" t="s">
        <v>292</v>
      </c>
      <c r="D46" s="76"/>
      <c r="E46" s="36" t="str">
        <f t="shared" ca="1" si="4"/>
        <v/>
      </c>
      <c r="F46" s="36" t="str">
        <f t="shared" ca="1" si="3"/>
        <v/>
      </c>
      <c r="G46" s="36" t="str">
        <f t="shared" ca="1" si="3"/>
        <v/>
      </c>
      <c r="H46" s="46" t="str">
        <f t="shared" ca="1" si="3"/>
        <v/>
      </c>
      <c r="I46" s="46" t="str">
        <f t="shared" ca="1" si="3"/>
        <v/>
      </c>
      <c r="J46" s="41" t="str">
        <f>IF(ISBLANK($D46),"",IF(AND($E46="-",$F46="-",$G46="-",$H46="-",$I46="-",IF(COUNTIF(D46,"AMU????"),0,1),IF(COUNTIF(D46,"FIT????"),0,1),IF(COUNTIF(D46,"MAT????"),0,1),COUNTIF('2025'!$A:$A,'Course Map'!$D46)=1),"Yes","-"))</f>
        <v/>
      </c>
      <c r="K46" s="41" t="str">
        <f t="shared" si="2"/>
        <v/>
      </c>
      <c r="L46" s="82" t="str">
        <f>IF($K46="YES","refer to handbook",IF(ISBLANK(D46),"",IF(ISNUMBER(SEARCH($C$47,INDEX('2025'!$A:$U,MATCH('Course Map'!D46,'2025'!$A:$A,0),4))),"Yes","No")))</f>
        <v/>
      </c>
      <c r="M46" s="110"/>
      <c r="N46" s="5"/>
    </row>
    <row r="47" spans="1:14" ht="17.149999999999999" customHeight="1" x14ac:dyDescent="0.25">
      <c r="A47" s="6"/>
      <c r="B47" s="90"/>
      <c r="C47" s="218" t="s">
        <v>642</v>
      </c>
      <c r="D47" s="76"/>
      <c r="E47" s="35" t="str">
        <f t="shared" ca="1" si="4"/>
        <v/>
      </c>
      <c r="F47" s="35" t="str">
        <f t="shared" ca="1" si="3"/>
        <v/>
      </c>
      <c r="G47" s="35" t="str">
        <f t="shared" ca="1" si="3"/>
        <v/>
      </c>
      <c r="H47" s="45" t="str">
        <f t="shared" ca="1" si="3"/>
        <v/>
      </c>
      <c r="I47" s="45" t="str">
        <f t="shared" ca="1" si="3"/>
        <v/>
      </c>
      <c r="J47" s="40" t="str">
        <f>IF(ISBLANK($D47),"",IF(AND($E47="-",$F47="-",$G47="-",$H47="-",$I47="-",IF(COUNTIF(D47,"AMU????"),0,1),IF(COUNTIF(D47,"FIT????"),0,1),IF(COUNTIF(D47,"MAT????"),0,1),COUNTIF('2025'!$A:$A,'Course Map'!$D47)=1),"Yes","-"))</f>
        <v/>
      </c>
      <c r="K47" s="40" t="str">
        <f t="shared" si="2"/>
        <v/>
      </c>
      <c r="L47" s="81" t="str">
        <f>IF($K47="YES","refer to handbook",IF(ISBLANK(D47),"",IF(ISNUMBER(SEARCH($C$47,INDEX('2025'!$A:$U,MATCH('Course Map'!D47,'2025'!$A:$A,0),4))),"Yes","No")))</f>
        <v/>
      </c>
      <c r="M47" s="110"/>
      <c r="N47" s="5"/>
    </row>
    <row r="48" spans="1:14" s="66" customFormat="1" ht="17.149999999999999" customHeight="1" x14ac:dyDescent="0.25">
      <c r="A48" s="6"/>
      <c r="B48" s="92"/>
      <c r="C48" s="374" t="s">
        <v>292</v>
      </c>
      <c r="D48" s="77"/>
      <c r="E48" s="67" t="str">
        <f t="shared" ca="1" si="4"/>
        <v/>
      </c>
      <c r="F48" s="67" t="str">
        <f t="shared" ca="1" si="3"/>
        <v/>
      </c>
      <c r="G48" s="67" t="str">
        <f t="shared" ca="1" si="3"/>
        <v/>
      </c>
      <c r="H48" s="68" t="str">
        <f t="shared" ca="1" si="3"/>
        <v/>
      </c>
      <c r="I48" s="68" t="str">
        <f t="shared" ca="1" si="3"/>
        <v/>
      </c>
      <c r="J48" s="38" t="str">
        <f>IF(ISBLANK($D48),"",IF(AND($E48="-",$F48="-",$G48="-",$H48="-",$I48="-",IF(COUNTIF(D48,"AMU????"),0,1),IF(COUNTIF(D48,"FIT????"),0,1),IF(COUNTIF(D48,"MAT????"),0,1),COUNTIF('2025'!$A:$A,'Course Map'!$D48)=1),"Yes","-"))</f>
        <v/>
      </c>
      <c r="K48" s="69" t="str">
        <f t="shared" si="2"/>
        <v/>
      </c>
      <c r="L48" s="84" t="str">
        <f>IF($K48="YES","refer to handbook",IF(ISBLANK(D48),"",IF(ISNUMBER(SEARCH(C50,INDEX('2025'!$A:$U,MATCH('Course Map'!D48,'2025'!$A:$A,0),4))),"Yes","No")))</f>
        <v/>
      </c>
      <c r="M48" s="110"/>
      <c r="N48" s="5"/>
    </row>
    <row r="49" spans="1:15" s="66" customFormat="1" ht="17.149999999999999" customHeight="1" x14ac:dyDescent="0.25">
      <c r="A49" s="6"/>
      <c r="B49" s="92"/>
      <c r="C49" s="374"/>
      <c r="D49" s="76"/>
      <c r="E49" s="34" t="str">
        <f t="shared" ca="1" si="4"/>
        <v/>
      </c>
      <c r="F49" s="34" t="str">
        <f t="shared" ca="1" si="3"/>
        <v/>
      </c>
      <c r="G49" s="34" t="str">
        <f t="shared" ca="1" si="3"/>
        <v/>
      </c>
      <c r="H49" s="44" t="str">
        <f t="shared" ca="1" si="3"/>
        <v/>
      </c>
      <c r="I49" s="44" t="str">
        <f t="shared" ca="1" si="3"/>
        <v/>
      </c>
      <c r="J49" s="39" t="str">
        <f>IF(ISBLANK($D49),"",IF(AND($E49="-",$F49="-",$G49="-",$H49="-",$I49="-",IF(COUNTIF(D49,"AMU????"),0,1),IF(COUNTIF(D49,"FIT????"),0,1),IF(COUNTIF(D49,"MAT????"),0,1),COUNTIF('2025'!$A:$A,'Course Map'!$D49)=1),"Yes","-"))</f>
        <v/>
      </c>
      <c r="K49" s="39" t="str">
        <f t="shared" si="2"/>
        <v/>
      </c>
      <c r="L49" s="80" t="str">
        <f>IF($K49="YES","refer to handbook",IF(ISBLANK(D49),"",IF(ISNUMBER(SEARCH(C50,INDEX('2025'!$A:$U,MATCH('Course Map'!D49,'2025'!$A:$A,0),4))),"Yes","No")))</f>
        <v/>
      </c>
      <c r="M49" s="110"/>
      <c r="N49" s="5"/>
    </row>
    <row r="50" spans="1:15" s="66" customFormat="1" ht="17.149999999999999" customHeight="1" x14ac:dyDescent="0.25">
      <c r="A50" s="6"/>
      <c r="B50" s="92"/>
      <c r="C50" s="375" t="s">
        <v>641</v>
      </c>
      <c r="D50" s="76"/>
      <c r="E50" s="34" t="str">
        <f t="shared" ca="1" si="4"/>
        <v/>
      </c>
      <c r="F50" s="34" t="str">
        <f t="shared" ca="1" si="3"/>
        <v/>
      </c>
      <c r="G50" s="34" t="str">
        <f t="shared" ca="1" si="3"/>
        <v/>
      </c>
      <c r="H50" s="44" t="str">
        <f t="shared" ca="1" si="3"/>
        <v/>
      </c>
      <c r="I50" s="44" t="str">
        <f t="shared" ca="1" si="3"/>
        <v/>
      </c>
      <c r="J50" s="39" t="str">
        <f>IF(ISBLANK($D50),"",IF(AND($E50="-",$F50="-",$G50="-",$H50="-",$I50="-",IF(COUNTIF(D50,"AMU????"),0,1),IF(COUNTIF(D50,"FIT????"),0,1),IF(COUNTIF(D50,"MAT????"),0,1),COUNTIF('2025'!$A:$A,'Course Map'!$D50)=1),"Yes","-"))</f>
        <v/>
      </c>
      <c r="K50" s="39" t="str">
        <f t="shared" si="2"/>
        <v/>
      </c>
      <c r="L50" s="80" t="str">
        <f>IF($K50="YES","refer to handbook",IF(ISBLANK(D50),"",IF(ISNUMBER(SEARCH(C50,INDEX('2025'!$A:$U,MATCH('Course Map'!D50,'2025'!$A:$A,0),4))),"Yes","No")))</f>
        <v/>
      </c>
      <c r="M50" s="110"/>
      <c r="N50" s="5"/>
    </row>
    <row r="51" spans="1:15" s="66" customFormat="1" ht="17.149999999999999" customHeight="1" x14ac:dyDescent="0.25">
      <c r="A51" s="6"/>
      <c r="B51" s="92"/>
      <c r="C51" s="376"/>
      <c r="D51" s="76"/>
      <c r="E51" s="35" t="str">
        <f t="shared" ca="1" si="4"/>
        <v/>
      </c>
      <c r="F51" s="35" t="str">
        <f t="shared" ca="1" si="3"/>
        <v/>
      </c>
      <c r="G51" s="35" t="str">
        <f t="shared" ca="1" si="3"/>
        <v/>
      </c>
      <c r="H51" s="45" t="str">
        <f t="shared" ca="1" si="3"/>
        <v/>
      </c>
      <c r="I51" s="45" t="str">
        <f t="shared" ca="1" si="3"/>
        <v/>
      </c>
      <c r="J51" s="40" t="str">
        <f>IF(ISBLANK($D51),"",IF(AND($E51="-",$F51="-",$G51="-",$H51="-",$I51="-",IF(COUNTIF(D51,"AMU????"),0,1),IF(COUNTIF(D51,"FIT????"),0,1),IF(COUNTIF(D51,"MAT????"),0,1),COUNTIF('2025'!$A:$A,'Course Map'!$D51)=1),"Yes","-"))</f>
        <v/>
      </c>
      <c r="K51" s="40" t="str">
        <f t="shared" si="2"/>
        <v/>
      </c>
      <c r="L51" s="81" t="str">
        <f>IF($K51="YES","refer to handbook",IF(ISBLANK(D51),"",IF(ISNUMBER(SEARCH(C50,INDEX('2025'!$A:$U,MATCH('Course Map'!D51,'2025'!$A:$A,0),4))),"Yes","No")))</f>
        <v/>
      </c>
      <c r="M51" s="110"/>
      <c r="N51" s="5"/>
    </row>
    <row r="52" spans="1:15" s="66" customFormat="1" ht="17.149999999999999" customHeight="1" x14ac:dyDescent="0.25">
      <c r="A52" s="6"/>
      <c r="B52" s="92"/>
      <c r="C52" s="377" t="s">
        <v>292</v>
      </c>
      <c r="D52" s="73"/>
      <c r="E52" s="33" t="str">
        <f t="shared" ca="1" si="4"/>
        <v/>
      </c>
      <c r="F52" s="33" t="str">
        <f t="shared" ca="1" si="3"/>
        <v/>
      </c>
      <c r="G52" s="33" t="str">
        <f t="shared" ca="1" si="3"/>
        <v/>
      </c>
      <c r="H52" s="43" t="str">
        <f t="shared" ca="1" si="3"/>
        <v/>
      </c>
      <c r="I52" s="43" t="str">
        <f t="shared" ca="1" si="3"/>
        <v/>
      </c>
      <c r="J52" s="38" t="str">
        <f>IF(ISBLANK($D52),"",IF(AND($E52="-",$F52="-",$G52="-",$H52="-",$I52="-",IF(COUNTIF(D52,"AMU????"),0,1),IF(COUNTIF(D52,"FIT????"),0,1),IF(COUNTIF(D52,"MAT????"),0,1),COUNTIF('2025'!$A:$A,'Course Map'!$D52)=1),"Yes","-"))</f>
        <v/>
      </c>
      <c r="K52" s="38" t="str">
        <f t="shared" si="2"/>
        <v/>
      </c>
      <c r="L52" s="79" t="str">
        <f>IF($K52="YES","refer to handbook",IF(ISBLANK(D52),"",IF(ISNUMBER(SEARCH(C54,INDEX('2025'!$A:$U,MATCH('Course Map'!D52,'2025'!$A:$A,0),4))),"Yes","No")))</f>
        <v/>
      </c>
      <c r="M52" s="110"/>
      <c r="N52" s="5"/>
    </row>
    <row r="53" spans="1:15" s="66" customFormat="1" ht="17.149999999999999" customHeight="1" x14ac:dyDescent="0.25">
      <c r="A53" s="6"/>
      <c r="B53" s="92"/>
      <c r="C53" s="378"/>
      <c r="D53" s="74"/>
      <c r="E53" s="34" t="str">
        <f t="shared" ca="1" si="4"/>
        <v/>
      </c>
      <c r="F53" s="34" t="str">
        <f t="shared" ca="1" si="3"/>
        <v/>
      </c>
      <c r="G53" s="34" t="str">
        <f t="shared" ca="1" si="3"/>
        <v/>
      </c>
      <c r="H53" s="44" t="str">
        <f t="shared" ca="1" si="3"/>
        <v/>
      </c>
      <c r="I53" s="44" t="str">
        <f t="shared" ca="1" si="3"/>
        <v/>
      </c>
      <c r="J53" s="39" t="str">
        <f>IF(ISBLANK($D53),"",IF(AND($E53="-",$F53="-",$G53="-",$H53="-",$I53="-",IF(COUNTIF(D53,"AMU????"),0,1),IF(COUNTIF(D53,"FIT????"),0,1),IF(COUNTIF(D53,"MAT????"),0,1),COUNTIF('2025'!$A:$A,'Course Map'!$D53)=1),"Yes","-"))</f>
        <v/>
      </c>
      <c r="K53" s="39" t="str">
        <f t="shared" si="2"/>
        <v/>
      </c>
      <c r="L53" s="80" t="str">
        <f>IF($K53="YES","refer to handbook",IF(ISBLANK(D53),"",IF(ISNUMBER(SEARCH(C54,INDEX('2025'!$A:$U,MATCH('Course Map'!D53,'2025'!$A:$A,0),4))),"Yes","No")))</f>
        <v/>
      </c>
      <c r="M53" s="110"/>
      <c r="N53" s="5"/>
    </row>
    <row r="54" spans="1:15" s="66" customFormat="1" ht="17.149999999999999" customHeight="1" x14ac:dyDescent="0.25">
      <c r="A54" s="6"/>
      <c r="B54" s="92"/>
      <c r="C54" s="372" t="s">
        <v>641</v>
      </c>
      <c r="D54" s="74"/>
      <c r="E54" s="34" t="str">
        <f t="shared" ca="1" si="4"/>
        <v/>
      </c>
      <c r="F54" s="34" t="str">
        <f t="shared" ca="1" si="3"/>
        <v/>
      </c>
      <c r="G54" s="34" t="str">
        <f t="shared" ca="1" si="3"/>
        <v/>
      </c>
      <c r="H54" s="44" t="str">
        <f t="shared" ca="1" si="3"/>
        <v/>
      </c>
      <c r="I54" s="44" t="str">
        <f t="shared" ca="1" si="3"/>
        <v/>
      </c>
      <c r="J54" s="39" t="str">
        <f>IF(ISBLANK($D54),"",IF(AND($E54="-",$F54="-",$G54="-",$H54="-",$I54="-",IF(COUNTIF(D54,"AMU????"),0,1),IF(COUNTIF(D54,"FIT????"),0,1),IF(COUNTIF(D54,"MAT????"),0,1),COUNTIF('2025'!$A:$A,'Course Map'!$D54)=1),"Yes","-"))</f>
        <v/>
      </c>
      <c r="K54" s="39" t="str">
        <f t="shared" si="2"/>
        <v/>
      </c>
      <c r="L54" s="80" t="str">
        <f>IF($K54="YES","refer to handbook",IF(ISBLANK(D54),"",IF(ISNUMBER(SEARCH(C54,INDEX('2025'!$A:$U,MATCH('Course Map'!D54,'2025'!$A:$A,0),4))),"Yes","No")))</f>
        <v/>
      </c>
      <c r="M54" s="110"/>
      <c r="N54" s="5"/>
    </row>
    <row r="55" spans="1:15" s="66" customFormat="1" ht="17.149999999999999" customHeight="1" x14ac:dyDescent="0.25">
      <c r="A55" s="6"/>
      <c r="B55" s="92"/>
      <c r="C55" s="373"/>
      <c r="D55" s="78"/>
      <c r="E55" s="70" t="str">
        <f t="shared" ca="1" si="4"/>
        <v/>
      </c>
      <c r="F55" s="70" t="str">
        <f t="shared" ca="1" si="3"/>
        <v/>
      </c>
      <c r="G55" s="70" t="str">
        <f t="shared" ca="1" si="3"/>
        <v/>
      </c>
      <c r="H55" s="71" t="str">
        <f t="shared" ca="1" si="3"/>
        <v/>
      </c>
      <c r="I55" s="71" t="str">
        <f t="shared" ca="1" si="3"/>
        <v/>
      </c>
      <c r="J55" s="40" t="str">
        <f>IF(ISBLANK($D55),"",IF(AND($E55="-",$F55="-",$G55="-",$H55="-",$I55="-",IF(COUNTIF(D55,"AMU????"),0,1),IF(COUNTIF(D55,"FIT????"),0,1),IF(COUNTIF(D55,"MAT????"),0,1),COUNTIF('2025'!$A:$A,'Course Map'!$D55)=1),"Yes","-"))</f>
        <v/>
      </c>
      <c r="K55" s="72" t="str">
        <f t="shared" si="2"/>
        <v/>
      </c>
      <c r="L55" s="85" t="str">
        <f>IF($K55="YES","refer to handbook",IF(ISBLANK(D55),"",IF(ISNUMBER(SEARCH(C54,INDEX('2025'!$A:$U,MATCH('Course Map'!D55,'2025'!$A:$A,0),4))),"Yes","No")))</f>
        <v/>
      </c>
      <c r="M55" s="300"/>
      <c r="N55" s="98"/>
      <c r="O55" s="11"/>
    </row>
    <row r="56" spans="1:15" s="66" customFormat="1" ht="7.5" customHeight="1" x14ac:dyDescent="0.25">
      <c r="A56" s="6"/>
      <c r="B56" s="92"/>
      <c r="C56" s="223"/>
      <c r="D56" s="224"/>
      <c r="E56" s="219"/>
      <c r="F56" s="225"/>
      <c r="G56" s="299"/>
      <c r="H56" s="219"/>
      <c r="I56" s="226"/>
      <c r="J56" s="227"/>
      <c r="K56" s="228"/>
      <c r="L56" s="300"/>
      <c r="M56" s="304"/>
      <c r="N56" s="305"/>
      <c r="O56" s="11"/>
    </row>
    <row r="57" spans="1:15" s="66" customFormat="1" ht="17.149999999999999" customHeight="1" x14ac:dyDescent="0.25">
      <c r="A57" s="6"/>
      <c r="B57" s="90"/>
      <c r="C57" s="220" t="s">
        <v>579</v>
      </c>
      <c r="D57" s="220" t="s">
        <v>580</v>
      </c>
      <c r="E57" s="220" t="s">
        <v>206</v>
      </c>
      <c r="F57" s="297" t="s">
        <v>207</v>
      </c>
      <c r="G57" s="379"/>
      <c r="H57" s="380"/>
      <c r="I57" s="380"/>
      <c r="J57" s="308"/>
      <c r="K57" s="129"/>
      <c r="L57" s="302"/>
      <c r="M57" s="301"/>
      <c r="N57" s="141"/>
      <c r="O57" s="11"/>
    </row>
    <row r="58" spans="1:15" s="66" customFormat="1" ht="17.149999999999999" customHeight="1" x14ac:dyDescent="0.25">
      <c r="A58" s="6"/>
      <c r="B58" s="92"/>
      <c r="C58" s="221" t="str">
        <f>IFERROR(IF(AND(CC!A47="Completed", CC!B47="Completed", 'Course Map'!K9&gt;=6, K6=24), "Completed", "Incomplete"), "No")</f>
        <v>Incomplete</v>
      </c>
      <c r="D58" s="221">
        <f>IF(AND($D8&lt;=2026,OR(
    AND(ISNUMBER(MATCH("BFM", E58:F58, 0)), ISNUMBER(MATCH("FT", E58:F58, 0))),
    AND(ISNUMBER(MATCH("SM", E58:F58, 0)), ISNUMBER(MATCH("DM", E58:F58, 0))),
    AND(ISNUMBER(MATCH("BA", E58:F58, 0)), ISNUMBER(MATCH("EBS", E58:F58, 0))),
    AND(ISNUMBER(MATCH("BLT", E58:F58, 0)), ISNUMBER(MATCH("STNY", E58:F58, 0)))
)), "Check Minor", IFERROR(COUNTIFS(CC!C46:AA46, "Minor*", CC!C47:AA47, "&lt;&gt;No"), ""))</f>
        <v>0</v>
      </c>
      <c r="E58" s="222" t="str">
        <f t="array" ref="E58">IFERROR(INDEX(CC!O47:AA47, SMALL(IF(CC!O47:AA47&lt;&gt;"No", COLUMN(CC!O47:AA47)-COLUMN(CC!O47)+1), COLUMN(A1))), "-")</f>
        <v>-</v>
      </c>
      <c r="F58" s="298" t="str">
        <f t="array" ref="F58">IFERROR(INDEX(CC!O47:AA47, SMALL(IF(CC!O47:AA47&lt;&gt;"No", COLUMN(CC!O47:AA47)-COLUMN(CC!O47)+1), COLUMN(B1))), "-")</f>
        <v>-</v>
      </c>
      <c r="G58" s="379"/>
      <c r="H58" s="380"/>
      <c r="I58" s="380"/>
      <c r="J58" s="308"/>
      <c r="K58" s="20"/>
      <c r="L58" s="302"/>
      <c r="M58" s="301"/>
      <c r="N58" s="307"/>
      <c r="O58" s="11"/>
    </row>
    <row r="59" spans="1:15" s="66" customFormat="1" ht="19.5" customHeight="1" x14ac:dyDescent="0.25">
      <c r="A59" s="6"/>
      <c r="B59" s="92"/>
      <c r="C59" s="310" t="s">
        <v>581</v>
      </c>
      <c r="D59" s="229"/>
      <c r="E59" s="230"/>
      <c r="F59" s="231"/>
      <c r="G59" s="232"/>
      <c r="H59" s="232"/>
      <c r="I59" s="232"/>
      <c r="J59" s="233"/>
      <c r="K59" s="234"/>
      <c r="L59" s="303"/>
      <c r="M59" s="301"/>
      <c r="N59" s="306"/>
      <c r="O59" s="11"/>
    </row>
    <row r="60" spans="1:15" ht="12.75" customHeight="1" x14ac:dyDescent="0.25">
      <c r="A60" s="6"/>
      <c r="B60" s="92"/>
      <c r="C60" s="160" t="s">
        <v>12</v>
      </c>
      <c r="D60" s="2"/>
      <c r="E60" s="2"/>
      <c r="F60" s="2"/>
      <c r="G60" s="2"/>
      <c r="H60" s="2"/>
      <c r="I60" s="2"/>
      <c r="J60" s="2"/>
      <c r="K60" s="2"/>
      <c r="L60" s="13"/>
      <c r="M60" s="110"/>
      <c r="N60" s="5"/>
    </row>
    <row r="61" spans="1:15" ht="20.25" customHeight="1" x14ac:dyDescent="0.25">
      <c r="A61" s="6"/>
      <c r="B61" s="92"/>
      <c r="C61" s="359"/>
      <c r="D61" s="360"/>
      <c r="E61" s="360"/>
      <c r="F61" s="360"/>
      <c r="G61" s="360"/>
      <c r="H61" s="360"/>
      <c r="I61" s="360"/>
      <c r="J61" s="360"/>
      <c r="K61" s="360"/>
      <c r="L61" s="361"/>
      <c r="M61" s="110"/>
      <c r="N61" s="5"/>
    </row>
    <row r="62" spans="1:15" ht="20.25" customHeight="1" x14ac:dyDescent="0.25">
      <c r="A62" s="6"/>
      <c r="B62" s="92"/>
      <c r="C62" s="362"/>
      <c r="D62" s="363"/>
      <c r="E62" s="363"/>
      <c r="F62" s="363"/>
      <c r="G62" s="363"/>
      <c r="H62" s="363"/>
      <c r="I62" s="363"/>
      <c r="J62" s="363"/>
      <c r="K62" s="363"/>
      <c r="L62" s="364"/>
      <c r="M62" s="110"/>
      <c r="N62" s="5"/>
    </row>
    <row r="63" spans="1:15" ht="20.25" customHeight="1" x14ac:dyDescent="0.25">
      <c r="A63" s="6"/>
      <c r="B63" s="92"/>
      <c r="C63" s="362"/>
      <c r="D63" s="363"/>
      <c r="E63" s="363"/>
      <c r="F63" s="363"/>
      <c r="G63" s="363"/>
      <c r="H63" s="363"/>
      <c r="I63" s="363"/>
      <c r="J63" s="363"/>
      <c r="K63" s="363"/>
      <c r="L63" s="364"/>
      <c r="M63" s="110"/>
      <c r="N63" s="5"/>
    </row>
    <row r="64" spans="1:15" ht="20.25" customHeight="1" x14ac:dyDescent="0.25">
      <c r="A64" s="6"/>
      <c r="B64" s="92"/>
      <c r="C64" s="362"/>
      <c r="D64" s="363"/>
      <c r="E64" s="363"/>
      <c r="F64" s="363"/>
      <c r="G64" s="363"/>
      <c r="H64" s="363"/>
      <c r="I64" s="363"/>
      <c r="J64" s="363"/>
      <c r="K64" s="363"/>
      <c r="L64" s="364"/>
      <c r="M64" s="110"/>
      <c r="N64" s="5"/>
    </row>
    <row r="65" spans="1:14" ht="6.75" customHeight="1" x14ac:dyDescent="0.25">
      <c r="A65" s="6"/>
      <c r="B65" s="92"/>
      <c r="C65" s="365"/>
      <c r="D65" s="366"/>
      <c r="E65" s="366"/>
      <c r="F65" s="366"/>
      <c r="G65" s="366"/>
      <c r="H65" s="366"/>
      <c r="I65" s="366"/>
      <c r="J65" s="366"/>
      <c r="K65" s="366"/>
      <c r="L65" s="367"/>
      <c r="M65" s="110"/>
      <c r="N65" s="5"/>
    </row>
    <row r="66" spans="1:14" s="11" customFormat="1" ht="10.5" customHeight="1" x14ac:dyDescent="0.25">
      <c r="A66" s="6"/>
      <c r="B66" s="103"/>
      <c r="C66" s="252"/>
      <c r="D66" s="253"/>
      <c r="E66" s="253"/>
      <c r="F66" s="253"/>
      <c r="G66" s="253"/>
      <c r="H66" s="253"/>
      <c r="I66" s="253"/>
      <c r="J66" s="253"/>
      <c r="K66" s="253"/>
      <c r="L66" s="254"/>
      <c r="M66" s="112"/>
      <c r="N66" s="5"/>
    </row>
    <row r="67" spans="1:14" ht="5.25" customHeight="1" x14ac:dyDescent="0.25">
      <c r="A67" s="8"/>
      <c r="B67" s="8"/>
      <c r="C67" s="8"/>
      <c r="D67" s="8"/>
      <c r="E67" s="8"/>
      <c r="F67" s="8"/>
      <c r="G67" s="8"/>
      <c r="H67" s="8"/>
      <c r="I67" s="8"/>
      <c r="J67" s="8"/>
      <c r="K67" s="8"/>
      <c r="L67" s="8"/>
      <c r="M67" s="8"/>
      <c r="N67" s="8"/>
    </row>
  </sheetData>
  <sheetProtection algorithmName="SHA-512" hashValue="fljV2fUzmEeK3X316S+8Eh+ac74Ok/gXszCjiE+iWG5GwwTd1k3uixwV5voAiqYClcnBObAsFH87ldt51SkeDA==" saltValue="V+7OTM8FCtf4720wmxehHA==" spinCount="100000" sheet="1" selectLockedCells="1"/>
  <mergeCells count="33">
    <mergeCell ref="C4:L4"/>
    <mergeCell ref="I15:L15"/>
    <mergeCell ref="D8:F8"/>
    <mergeCell ref="C3:L3"/>
    <mergeCell ref="C25:C26"/>
    <mergeCell ref="D10:E10"/>
    <mergeCell ref="D12:E12"/>
    <mergeCell ref="D11:E11"/>
    <mergeCell ref="D13:E13"/>
    <mergeCell ref="C17:C18"/>
    <mergeCell ref="D17:D18"/>
    <mergeCell ref="C19:C20"/>
    <mergeCell ref="C21:C22"/>
    <mergeCell ref="C23:C24"/>
    <mergeCell ref="L17:L18"/>
    <mergeCell ref="D5:F5"/>
    <mergeCell ref="C61:L65"/>
    <mergeCell ref="C39:C40"/>
    <mergeCell ref="C31:C32"/>
    <mergeCell ref="C37:C38"/>
    <mergeCell ref="C54:C55"/>
    <mergeCell ref="C48:C49"/>
    <mergeCell ref="C50:C51"/>
    <mergeCell ref="C52:C53"/>
    <mergeCell ref="G57:I58"/>
    <mergeCell ref="C35:C36"/>
    <mergeCell ref="C41:C42"/>
    <mergeCell ref="J5:K5"/>
    <mergeCell ref="D7:F7"/>
    <mergeCell ref="D6:F6"/>
    <mergeCell ref="C27:C28"/>
    <mergeCell ref="C33:C34"/>
    <mergeCell ref="C29:C30"/>
  </mergeCells>
  <conditionalFormatting sqref="K7">
    <cfRule type="cellIs" dxfId="515" priority="171" operator="greaterThan">
      <formula>10</formula>
    </cfRule>
  </conditionalFormatting>
  <conditionalFormatting sqref="K6">
    <cfRule type="cellIs" dxfId="514" priority="173" operator="notEqual">
      <formula>24</formula>
    </cfRule>
  </conditionalFormatting>
  <conditionalFormatting sqref="G19:G55">
    <cfRule type="notContainsBlanks" dxfId="513" priority="631">
      <formula>LEN(TRIM(G19))&gt;0</formula>
    </cfRule>
  </conditionalFormatting>
  <conditionalFormatting sqref="I19:I55">
    <cfRule type="notContainsBlanks" dxfId="512" priority="634">
      <formula>LEN(TRIM(I19))&gt;0</formula>
    </cfRule>
  </conditionalFormatting>
  <conditionalFormatting sqref="J19:J55">
    <cfRule type="notContainsBlanks" dxfId="511" priority="633">
      <formula>LEN(TRIM(J19))&gt;0</formula>
    </cfRule>
  </conditionalFormatting>
  <conditionalFormatting sqref="K19:K55">
    <cfRule type="notContainsBlanks" dxfId="510" priority="632">
      <formula>LEN(TRIM(K19))&gt;0</formula>
    </cfRule>
  </conditionalFormatting>
  <conditionalFormatting sqref="K9">
    <cfRule type="cellIs" dxfId="509" priority="40" operator="lessThan">
      <formula>6</formula>
    </cfRule>
    <cfRule type="cellIs" dxfId="508" priority="98" operator="lessThan">
      <formula>4</formula>
    </cfRule>
  </conditionalFormatting>
  <conditionalFormatting sqref="L19:L42 L44:L55">
    <cfRule type="containsText" dxfId="507" priority="93" operator="containsText" text="NO">
      <formula>NOT(ISERROR(SEARCH("NO",L19)))</formula>
    </cfRule>
  </conditionalFormatting>
  <conditionalFormatting sqref="K12">
    <cfRule type="cellIs" dxfId="506" priority="92" operator="notEqual">
      <formula>15</formula>
    </cfRule>
  </conditionalFormatting>
  <conditionalFormatting sqref="C13:D13">
    <cfRule type="expression" dxfId="505" priority="43">
      <formula>$D$11="A major + 1 minor"</formula>
    </cfRule>
  </conditionalFormatting>
  <conditionalFormatting sqref="K11">
    <cfRule type="cellIs" dxfId="504" priority="62" operator="notEqual">
      <formula>4</formula>
    </cfRule>
  </conditionalFormatting>
  <conditionalFormatting sqref="C44:C55">
    <cfRule type="cellIs" dxfId="503" priority="56" operator="equal">
      <formula>"Select semester here"</formula>
    </cfRule>
    <cfRule type="cellIs" dxfId="502" priority="57" operator="equal">
      <formula>"Select Alt semester"</formula>
    </cfRule>
    <cfRule type="cellIs" dxfId="501" priority="59" operator="equal">
      <formula>"Select Year here"</formula>
    </cfRule>
    <cfRule type="cellIs" dxfId="500" priority="60" operator="equal">
      <formula>"-"</formula>
    </cfRule>
  </conditionalFormatting>
  <conditionalFormatting sqref="D10">
    <cfRule type="cellIs" dxfId="499" priority="44" operator="equal">
      <formula>"Select Intake Semester here"</formula>
    </cfRule>
  </conditionalFormatting>
  <conditionalFormatting sqref="D11:E11">
    <cfRule type="cellIs" dxfId="498" priority="624" operator="equal">
      <formula>"Select here"</formula>
    </cfRule>
  </conditionalFormatting>
  <conditionalFormatting sqref="H19:H55">
    <cfRule type="notContainsBlanks" dxfId="497" priority="635">
      <formula>LEN(TRIM(H19))&gt;0</formula>
    </cfRule>
  </conditionalFormatting>
  <conditionalFormatting sqref="K13">
    <cfRule type="cellIs" dxfId="496" priority="41" operator="notEqual">
      <formula>1</formula>
    </cfRule>
  </conditionalFormatting>
  <conditionalFormatting sqref="D11:D13">
    <cfRule type="cellIs" dxfId="495" priority="617" operator="equal">
      <formula>"Select Minor here"</formula>
    </cfRule>
    <cfRule type="duplicateValues" dxfId="494" priority="623"/>
  </conditionalFormatting>
  <conditionalFormatting sqref="E56">
    <cfRule type="notContainsBlanks" dxfId="493" priority="38">
      <formula>LEN(TRIM(E56))&gt;0</formula>
    </cfRule>
  </conditionalFormatting>
  <conditionalFormatting sqref="F56">
    <cfRule type="notContainsBlanks" dxfId="492" priority="37">
      <formula>LEN(TRIM(F56))&gt;0</formula>
    </cfRule>
  </conditionalFormatting>
  <conditionalFormatting sqref="G56">
    <cfRule type="notContainsBlanks" dxfId="491" priority="36">
      <formula>LEN(TRIM(G56))&gt;0</formula>
    </cfRule>
  </conditionalFormatting>
  <conditionalFormatting sqref="H56">
    <cfRule type="notContainsBlanks" dxfId="490" priority="35">
      <formula>LEN(TRIM(H56))&gt;0</formula>
    </cfRule>
  </conditionalFormatting>
  <conditionalFormatting sqref="I56">
    <cfRule type="notContainsBlanks" dxfId="489" priority="34">
      <formula>LEN(TRIM(I56))&gt;0</formula>
    </cfRule>
  </conditionalFormatting>
  <conditionalFormatting sqref="J56">
    <cfRule type="notContainsBlanks" dxfId="488" priority="33">
      <formula>LEN(TRIM(J56))&gt;0</formula>
    </cfRule>
  </conditionalFormatting>
  <conditionalFormatting sqref="K56">
    <cfRule type="containsText" dxfId="487" priority="32" operator="containsText" text="NO">
      <formula>NOT(ISERROR(SEARCH("NO",K56)))</formula>
    </cfRule>
  </conditionalFormatting>
  <conditionalFormatting sqref="D56">
    <cfRule type="duplicateValues" dxfId="486" priority="31"/>
  </conditionalFormatting>
  <conditionalFormatting sqref="C56">
    <cfRule type="cellIs" dxfId="485" priority="27" operator="equal">
      <formula>"Select semester here"</formula>
    </cfRule>
    <cfRule type="cellIs" dxfId="484" priority="28" operator="equal">
      <formula>"Select Alt semester"</formula>
    </cfRule>
    <cfRule type="cellIs" dxfId="483" priority="29" operator="equal">
      <formula>"Select Year here"</formula>
    </cfRule>
    <cfRule type="cellIs" dxfId="482" priority="30" operator="equal">
      <formula>"-"</formula>
    </cfRule>
  </conditionalFormatting>
  <conditionalFormatting sqref="D56">
    <cfRule type="duplicateValues" dxfId="481" priority="39"/>
  </conditionalFormatting>
  <conditionalFormatting sqref="C57:C59">
    <cfRule type="duplicateValues" dxfId="480" priority="26"/>
  </conditionalFormatting>
  <conditionalFormatting sqref="D57">
    <cfRule type="notContainsBlanks" dxfId="479" priority="25">
      <formula>LEN(TRIM(D57))&gt;0</formula>
    </cfRule>
  </conditionalFormatting>
  <conditionalFormatting sqref="E57">
    <cfRule type="notContainsBlanks" dxfId="478" priority="23">
      <formula>LEN(TRIM(E57))&gt;0</formula>
    </cfRule>
  </conditionalFormatting>
  <conditionalFormatting sqref="C57:D57">
    <cfRule type="notContainsBlanks" dxfId="477" priority="22">
      <formula>LEN(TRIM(C57))&gt;0</formula>
    </cfRule>
  </conditionalFormatting>
  <conditionalFormatting sqref="C58:C59">
    <cfRule type="containsText" dxfId="476" priority="21" operator="containsText" text="Incomplete">
      <formula>NOT(ISERROR(SEARCH("Incomplete",C58)))</formula>
    </cfRule>
  </conditionalFormatting>
  <conditionalFormatting sqref="D59">
    <cfRule type="containsText" dxfId="475" priority="20" operator="containsText" text="Check">
      <formula>NOT(ISERROR(SEARCH("Check",D59)))</formula>
    </cfRule>
  </conditionalFormatting>
  <conditionalFormatting sqref="E59 D58">
    <cfRule type="containsText" dxfId="474" priority="19" operator="containsText" text="Check">
      <formula>NOT(ISERROR(SEARCH("Check",D58)))</formula>
    </cfRule>
  </conditionalFormatting>
  <conditionalFormatting sqref="F59:J59 E58:F58">
    <cfRule type="containsText" dxfId="473" priority="7" operator="containsText" text="STNY">
      <formula>NOT(ISERROR(SEARCH("STNY",E58)))</formula>
    </cfRule>
    <cfRule type="containsText" dxfId="472" priority="8" operator="containsText" text="DM">
      <formula>NOT(ISERROR(SEARCH("DM",E58)))</formula>
    </cfRule>
    <cfRule type="containsText" dxfId="471" priority="9" operator="containsText" text="FT">
      <formula>NOT(ISERROR(SEARCH("FT",E58)))</formula>
    </cfRule>
    <cfRule type="containsText" dxfId="470" priority="10" operator="containsText" text="SM">
      <formula>NOT(ISERROR(SEARCH("SM",E58)))</formula>
    </cfRule>
    <cfRule type="containsText" dxfId="469" priority="11" operator="containsText" text="MGMT">
      <formula>NOT(ISERROR(SEARCH("MGMT",E58)))</formula>
    </cfRule>
    <cfRule type="containsText" dxfId="468" priority="12" operator="containsText" text="IBM">
      <formula>NOT(ISERROR(SEARCH("IBM",E58)))</formula>
    </cfRule>
    <cfRule type="containsText" dxfId="467" priority="13" operator="containsText" text="EBS">
      <formula>NOT(ISERROR(SEARCH("EBS",E58)))</formula>
    </cfRule>
    <cfRule type="containsText" dxfId="466" priority="14" operator="containsText" text="BA">
      <formula>NOT(ISERROR(SEARCH("BA",E58)))</formula>
    </cfRule>
    <cfRule type="containsText" dxfId="465" priority="15" operator="containsText" text="BLT">
      <formula>NOT(ISERROR(SEARCH("BLT",E58)))</formula>
    </cfRule>
    <cfRule type="containsText" dxfId="464" priority="16" operator="containsText" text="BFM">
      <formula>NOT(ISERROR(SEARCH("BFM",E58)))</formula>
    </cfRule>
    <cfRule type="containsText" dxfId="463" priority="17" operator="containsText" text="AE">
      <formula>NOT(ISERROR(SEARCH("AE",E58)))</formula>
    </cfRule>
    <cfRule type="containsText" dxfId="462" priority="18" operator="containsText" text="ACCT">
      <formula>NOT(ISERROR(SEARCH("ACCT",E58)))</formula>
    </cfRule>
  </conditionalFormatting>
  <conditionalFormatting sqref="D12:E12">
    <cfRule type="expression" dxfId="461" priority="200">
      <formula>AND(OR($D$11="1 minor + free electives", $D$11="2 minors"), OR(AND($D$8=2025, $D12="Economics and strategy for business"), AND($D$8&lt;&gt;2025, $D12="Applied economics")))</formula>
    </cfRule>
    <cfRule type="expression" dxfId="460" priority="1">
      <formula>AND($D$12="Select Minor here",$D$11="1 minor + free electives")</formula>
    </cfRule>
  </conditionalFormatting>
  <conditionalFormatting sqref="D13:E13">
    <cfRule type="expression" dxfId="459" priority="5">
      <formula>AND($D$11="2 minors", OR(AND($D$8=2025, $D13="Economics and strategy for business"), AND($D$8&lt;&gt;2025, $D13="Applied economics")))</formula>
    </cfRule>
  </conditionalFormatting>
  <conditionalFormatting sqref="D19:D55">
    <cfRule type="duplicateValues" dxfId="458" priority="629"/>
  </conditionalFormatting>
  <conditionalFormatting sqref="D8:F8">
    <cfRule type="cellIs" dxfId="457" priority="3" operator="equal">
      <formula>"Select Year here"</formula>
    </cfRule>
  </conditionalFormatting>
  <conditionalFormatting sqref="E19:E57">
    <cfRule type="notContainsBlanks" dxfId="456" priority="636">
      <formula>LEN(TRIM(E19))&gt;0</formula>
    </cfRule>
  </conditionalFormatting>
  <conditionalFormatting sqref="F19:F57">
    <cfRule type="notContainsBlanks" dxfId="455" priority="637">
      <formula>LEN(TRIM(F19))&gt;0</formula>
    </cfRule>
  </conditionalFormatting>
  <pageMargins left="0.25" right="0.25" top="0.75" bottom="0.75" header="0.3" footer="0.3"/>
  <pageSetup paperSize="9" scale="68" orientation="portrait" r:id="rId1"/>
  <extLst>
    <ext xmlns:x14="http://schemas.microsoft.com/office/spreadsheetml/2009/9/main" uri="{78C0D931-6437-407d-A8EE-F0AAD7539E65}">
      <x14:conditionalFormattings>
        <x14:conditionalFormatting xmlns:xm="http://schemas.microsoft.com/office/excel/2006/main">
          <x14:cfRule type="expression" priority="193" id="{F2E5820A-2896-4ED5-BECF-23506C12902B}">
            <xm:f>$D$11=Lists!$B$4</xm:f>
            <x14:dxf>
              <fill>
                <patternFill>
                  <bgColor theme="7" tint="0.39994506668294322"/>
                </patternFill>
              </fill>
            </x14:dxf>
          </x14:cfRule>
          <xm:sqref>C12</xm:sqref>
        </x14:conditionalFormatting>
        <x14:conditionalFormatting xmlns:xm="http://schemas.microsoft.com/office/excel/2006/main">
          <x14:cfRule type="expression" priority="6" id="{8194D805-61F6-49F1-90E7-0D27E74296B1}">
            <xm:f>$D$11=Lists!$B$2</xm:f>
            <x14:dxf>
              <fill>
                <patternFill>
                  <bgColor theme="0"/>
                </patternFill>
              </fill>
            </x14:dxf>
          </x14:cfRule>
          <xm:sqref>D12:D13</xm:sqref>
        </x14:conditionalFormatting>
        <x14:conditionalFormatting xmlns:xm="http://schemas.microsoft.com/office/excel/2006/main">
          <x14:cfRule type="expression" priority="2" id="{DDC9BD74-A93C-4785-B3A7-22A909B57E01}">
            <xm:f>$D$11=Lists!$B$4</xm:f>
            <x14:dxf>
              <fill>
                <patternFill>
                  <bgColor theme="7" tint="0.79998168889431442"/>
                </patternFill>
              </fill>
            </x14:dxf>
          </x14:cfRule>
          <xm:sqref>D12</xm:sqref>
        </x14:conditionalFormatting>
        <x14:conditionalFormatting xmlns:xm="http://schemas.microsoft.com/office/excel/2006/main">
          <x14:cfRule type="expression" priority="55" id="{05B46DFD-7258-4D98-B48F-FAB7AD98EF85}">
            <xm:f>$D$11=Lists!$B$4</xm:f>
            <x14:dxf>
              <font>
                <b val="0"/>
                <i val="0"/>
                <strike/>
                <color theme="0" tint="-0.499984740745262"/>
              </font>
              <fill>
                <patternFill>
                  <bgColor theme="0"/>
                </patternFill>
              </fill>
            </x14:dxf>
          </x14:cfRule>
          <xm:sqref>C13:D13</xm:sqref>
        </x14:conditionalFormatting>
        <x14:conditionalFormatting xmlns:xm="http://schemas.microsoft.com/office/excel/2006/main">
          <x14:cfRule type="expression" priority="89" id="{1625FB20-12E2-430E-BA00-A97BE8A50763}">
            <xm:f>$D$11=Lists!$B$4</xm:f>
            <x14:dxf>
              <fill>
                <patternFill>
                  <bgColor theme="0"/>
                </patternFill>
              </fill>
            </x14:dxf>
          </x14:cfRule>
          <xm:sqref>D13</xm:sqref>
        </x14:conditionalFormatting>
        <x14:conditionalFormatting xmlns:xm="http://schemas.microsoft.com/office/excel/2006/main">
          <x14:cfRule type="expression" priority="195" id="{3DA01BE8-2092-446B-AF35-F973D40C4C66}">
            <xm:f>$D$11=Lists!$B$2</xm:f>
            <x14:dxf>
              <font>
                <strike/>
                <color theme="0" tint="-0.34998626667073579"/>
              </font>
              <fill>
                <patternFill>
                  <bgColor theme="0"/>
                </patternFill>
              </fill>
            </x14:dxf>
          </x14:cfRule>
          <x14:cfRule type="expression" priority="197" id="{A5985880-E13E-4EAC-AA9F-D71B0D01DDFF}">
            <xm:f>$D$11=Lists!$B$5</xm:f>
            <x14:dxf>
              <font>
                <b val="0"/>
                <i val="0"/>
                <strike/>
                <color theme="0" tint="-0.34998626667073579"/>
              </font>
              <fill>
                <patternFill>
                  <bgColor theme="0"/>
                </patternFill>
              </fill>
            </x14:dxf>
          </x14:cfRule>
          <xm:sqref>C12:D13</xm:sqref>
        </x14:conditionalFormatting>
        <x14:conditionalFormatting xmlns:xm="http://schemas.microsoft.com/office/excel/2006/main">
          <x14:cfRule type="expression" priority="4" id="{00000000-000E-0000-0100-000071020000}">
            <xm:f>COUNTIF('Credit (Advanced Standing)'!$C$26:$C$41,D19)&gt;0</xm:f>
            <x14:dxf>
              <font>
                <color theme="0"/>
              </font>
              <fill>
                <patternFill>
                  <bgColor rgb="FFFF0000"/>
                </patternFill>
              </fill>
            </x14:dxf>
          </x14:cfRule>
          <xm:sqref>D19:D55</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E4BED688-D55E-41B4-AC1A-BC36BFCD05FC}">
          <x14:formula1>
            <xm:f>Lists!$A$52:$A$54</xm:f>
          </x14:formula1>
          <xm:sqref>C45 C47</xm:sqref>
        </x14:dataValidation>
        <x14:dataValidation type="list" allowBlank="1" showInputMessage="1" showErrorMessage="1" xr:uid="{EAB442BF-3BBE-4C7D-8DB3-765011F23A89}">
          <x14:formula1>
            <xm:f>Lists!$A$39:$A$48</xm:f>
          </x14:formula1>
          <xm:sqref>C52:C53 C46 C48:C49</xm:sqref>
        </x14:dataValidation>
        <x14:dataValidation type="list" allowBlank="1" showInputMessage="1" showErrorMessage="1" xr:uid="{70B50B82-EB7D-43D5-BE5F-597E86D34298}">
          <x14:formula1>
            <xm:f>Lists!$A$32:$A$34</xm:f>
          </x14:formula1>
          <xm:sqref>C50:C51 C54:C55</xm:sqref>
        </x14:dataValidation>
        <x14:dataValidation type="list" allowBlank="1" showErrorMessage="1" prompt="Insert Year here" xr:uid="{D8BA4340-5248-4C59-BB35-2E6322531026}">
          <x14:formula1>
            <xm:f>Lists!$A$39:$A$48</xm:f>
          </x14:formula1>
          <xm:sqref>C44</xm:sqref>
        </x14:dataValidation>
        <x14:dataValidation type="list" allowBlank="1" showErrorMessage="1" xr:uid="{DB4FF022-03A1-47C3-A6DC-B9D839B4F804}">
          <x14:formula1>
            <xm:f>Lists!$B$2:$B$5</xm:f>
          </x14:formula1>
          <xm:sqref>D11</xm:sqref>
        </x14:dataValidation>
        <x14:dataValidation type="list" allowBlank="1" showInputMessage="1" showErrorMessage="1" xr:uid="{22CA79DC-2AD9-42E7-8CA4-8C3732C5DC83}">
          <x14:formula1>
            <xm:f>Lists!$B$16:$B$18</xm:f>
          </x14:formula1>
          <xm:sqref>D10:E10</xm:sqref>
        </x14:dataValidation>
        <x14:dataValidation type="list" allowBlank="1" showErrorMessage="1" xr:uid="{FEC9BD79-EE4A-4D00-B567-9646BE4CEC5B}">
          <x14:formula1>
            <xm:f>Lists!$A$16:$A$28</xm:f>
          </x14:formula1>
          <xm:sqref>D12:E13</xm:sqref>
        </x14:dataValidation>
        <x14:dataValidation type="list" allowBlank="1" showInputMessage="1" showErrorMessage="1" xr:uid="{25C6045F-8EC4-4EA6-95A1-BDB210155AD9}">
          <x14:formula1>
            <xm:f>Lists!$A$39:$A$43</xm:f>
          </x14:formula1>
          <xm:sqref>D8:F8</xm:sqref>
        </x14:dataValidation>
        <x14:dataValidation type="list" allowBlank="1" showInputMessage="1" showErrorMessage="1" xr:uid="{83A9A831-165A-442D-AE86-FB819D8E45C2}">
          <x14:formula1>
            <xm:f>'https://monashuni-my.sharepoint.com/personal/mah_jeekhin_monash_edu/Documents/CMT/[B2049-2026-Course-Map-Tool_V2026.03 -  - Unlocked and unprotected.xlsx]Lists'!#REF!</xm:f>
          </x14:formula1>
          <xm:sqref>C56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M53"/>
  <sheetViews>
    <sheetView zoomScaleNormal="100" workbookViewId="0">
      <selection activeCell="C10" sqref="C10:K13"/>
    </sheetView>
  </sheetViews>
  <sheetFormatPr defaultColWidth="14.453125" defaultRowHeight="15" customHeight="1" x14ac:dyDescent="0.25"/>
  <cols>
    <col min="1" max="1" width="1" style="66" customWidth="1"/>
    <col min="2" max="2" width="4.1796875" customWidth="1"/>
    <col min="3" max="3" width="16.81640625" customWidth="1"/>
    <col min="4" max="6" width="11.26953125" customWidth="1"/>
    <col min="7" max="7" width="11.26953125" style="66" customWidth="1"/>
    <col min="8" max="10" width="11.26953125" customWidth="1"/>
    <col min="11" max="11" width="8.453125" customWidth="1"/>
    <col min="12" max="12" width="4.26953125" customWidth="1"/>
    <col min="13" max="13" width="1" customWidth="1"/>
  </cols>
  <sheetData>
    <row r="1" spans="1:13" s="66" customFormat="1" ht="5.25" customHeight="1" x14ac:dyDescent="0.25">
      <c r="A1" s="3"/>
      <c r="B1" s="119"/>
      <c r="C1" s="119"/>
      <c r="D1" s="119"/>
      <c r="E1" s="119"/>
      <c r="F1" s="119"/>
      <c r="G1" s="119"/>
      <c r="H1" s="119"/>
      <c r="I1" s="119"/>
      <c r="J1" s="119"/>
      <c r="K1" s="119"/>
      <c r="L1" s="119"/>
      <c r="M1" s="3"/>
    </row>
    <row r="2" spans="1:13" s="66" customFormat="1" ht="12.75" customHeight="1" x14ac:dyDescent="0.25">
      <c r="A2" s="118"/>
      <c r="B2" s="122"/>
      <c r="C2" s="124"/>
      <c r="D2" s="124"/>
      <c r="E2" s="124"/>
      <c r="F2" s="124"/>
      <c r="G2" s="124"/>
      <c r="H2" s="124"/>
      <c r="I2" s="124"/>
      <c r="J2" s="124"/>
      <c r="K2" s="124"/>
      <c r="L2" s="123"/>
      <c r="M2" s="5"/>
    </row>
    <row r="3" spans="1:13" ht="36" customHeight="1" x14ac:dyDescent="0.25">
      <c r="A3" s="118"/>
      <c r="B3" s="120"/>
      <c r="C3" s="393" t="s">
        <v>646</v>
      </c>
      <c r="D3" s="419"/>
      <c r="E3" s="419"/>
      <c r="F3" s="419"/>
      <c r="G3" s="419"/>
      <c r="H3" s="419"/>
      <c r="I3" s="419"/>
      <c r="J3" s="419"/>
      <c r="K3" s="420"/>
      <c r="L3" s="121"/>
      <c r="M3" s="5"/>
    </row>
    <row r="4" spans="1:13" ht="15" customHeight="1" x14ac:dyDescent="0.4">
      <c r="A4" s="118"/>
      <c r="B4" s="90"/>
      <c r="C4" s="421"/>
      <c r="D4" s="422"/>
      <c r="E4" s="422"/>
      <c r="F4" s="422"/>
      <c r="G4" s="422"/>
      <c r="H4" s="422"/>
      <c r="I4" s="422"/>
      <c r="J4" s="422"/>
      <c r="K4" s="423"/>
      <c r="L4" s="91"/>
      <c r="M4" s="5"/>
    </row>
    <row r="5" spans="1:13" ht="19.5" customHeight="1" x14ac:dyDescent="0.25">
      <c r="A5" s="118"/>
      <c r="B5" s="326"/>
      <c r="C5" s="424" t="s">
        <v>13</v>
      </c>
      <c r="D5" s="425"/>
      <c r="E5" s="425"/>
      <c r="F5" s="425"/>
      <c r="G5" s="425"/>
      <c r="H5" s="425"/>
      <c r="I5" s="425"/>
      <c r="J5" s="425"/>
      <c r="K5" s="426"/>
      <c r="L5" s="327"/>
      <c r="M5" s="5"/>
    </row>
    <row r="6" spans="1:13" ht="30" customHeight="1" x14ac:dyDescent="0.25">
      <c r="A6" s="118"/>
      <c r="B6" s="328"/>
      <c r="C6" s="427" t="s">
        <v>14</v>
      </c>
      <c r="D6" s="428"/>
      <c r="E6" s="428"/>
      <c r="F6" s="428"/>
      <c r="G6" s="428"/>
      <c r="H6" s="428"/>
      <c r="I6" s="428"/>
      <c r="J6" s="428"/>
      <c r="K6" s="429"/>
      <c r="L6" s="329"/>
      <c r="M6" s="5"/>
    </row>
    <row r="7" spans="1:13" ht="15" customHeight="1" x14ac:dyDescent="0.25">
      <c r="A7" s="118"/>
      <c r="B7" s="328"/>
      <c r="C7" s="430" t="s">
        <v>15</v>
      </c>
      <c r="D7" s="431"/>
      <c r="E7" s="431"/>
      <c r="F7" s="431"/>
      <c r="G7" s="431"/>
      <c r="H7" s="431"/>
      <c r="I7" s="431"/>
      <c r="J7" s="431"/>
      <c r="K7" s="432"/>
      <c r="L7" s="329"/>
      <c r="M7" s="5"/>
    </row>
    <row r="8" spans="1:13" ht="19.5" customHeight="1" x14ac:dyDescent="0.25">
      <c r="A8" s="118"/>
      <c r="B8" s="328"/>
      <c r="C8" s="433" t="s">
        <v>16</v>
      </c>
      <c r="D8" s="434"/>
      <c r="E8" s="434"/>
      <c r="F8" s="434"/>
      <c r="G8" s="434"/>
      <c r="H8" s="434"/>
      <c r="I8" s="434"/>
      <c r="J8" s="434"/>
      <c r="K8" s="435"/>
      <c r="L8" s="329"/>
      <c r="M8" s="5"/>
    </row>
    <row r="9" spans="1:13" ht="15" customHeight="1" x14ac:dyDescent="0.25">
      <c r="A9" s="118"/>
      <c r="B9" s="330"/>
      <c r="C9" s="331"/>
      <c r="D9" s="331"/>
      <c r="E9" s="331"/>
      <c r="F9" s="331"/>
      <c r="G9" s="331"/>
      <c r="H9" s="331"/>
      <c r="I9" s="331"/>
      <c r="J9" s="331"/>
      <c r="K9" s="331"/>
      <c r="L9" s="332"/>
      <c r="M9" s="5"/>
    </row>
    <row r="10" spans="1:13" ht="15" customHeight="1" x14ac:dyDescent="0.25">
      <c r="A10" s="118"/>
      <c r="B10" s="328"/>
      <c r="C10" s="440" t="s">
        <v>650</v>
      </c>
      <c r="D10" s="441"/>
      <c r="E10" s="441"/>
      <c r="F10" s="441"/>
      <c r="G10" s="441"/>
      <c r="H10" s="441"/>
      <c r="I10" s="441"/>
      <c r="J10" s="441"/>
      <c r="K10" s="442"/>
      <c r="L10" s="329"/>
      <c r="M10" s="5"/>
    </row>
    <row r="11" spans="1:13" ht="15" customHeight="1" x14ac:dyDescent="0.25">
      <c r="A11" s="118"/>
      <c r="B11" s="328"/>
      <c r="C11" s="443"/>
      <c r="D11" s="444"/>
      <c r="E11" s="444"/>
      <c r="F11" s="444"/>
      <c r="G11" s="444"/>
      <c r="H11" s="444"/>
      <c r="I11" s="444"/>
      <c r="J11" s="444"/>
      <c r="K11" s="445"/>
      <c r="L11" s="329"/>
      <c r="M11" s="5"/>
    </row>
    <row r="12" spans="1:13" ht="15" customHeight="1" x14ac:dyDescent="0.25">
      <c r="A12" s="118"/>
      <c r="B12" s="328"/>
      <c r="C12" s="443"/>
      <c r="D12" s="444"/>
      <c r="E12" s="444"/>
      <c r="F12" s="444"/>
      <c r="G12" s="444"/>
      <c r="H12" s="444"/>
      <c r="I12" s="444"/>
      <c r="J12" s="444"/>
      <c r="K12" s="445"/>
      <c r="L12" s="329"/>
      <c r="M12" s="5"/>
    </row>
    <row r="13" spans="1:13" s="66" customFormat="1" ht="15" customHeight="1" x14ac:dyDescent="0.25">
      <c r="A13" s="118"/>
      <c r="B13" s="328"/>
      <c r="C13" s="446"/>
      <c r="D13" s="447"/>
      <c r="E13" s="447"/>
      <c r="F13" s="447"/>
      <c r="G13" s="447"/>
      <c r="H13" s="447"/>
      <c r="I13" s="447"/>
      <c r="J13" s="447"/>
      <c r="K13" s="448"/>
      <c r="L13" s="329"/>
      <c r="M13" s="5"/>
    </row>
    <row r="14" spans="1:13" s="66" customFormat="1" ht="15" customHeight="1" x14ac:dyDescent="0.25">
      <c r="A14" s="118"/>
      <c r="B14" s="330"/>
      <c r="C14" s="321"/>
      <c r="D14" s="321"/>
      <c r="E14" s="321"/>
      <c r="F14" s="321"/>
      <c r="G14" s="321"/>
      <c r="H14" s="321"/>
      <c r="I14" s="321"/>
      <c r="J14" s="321"/>
      <c r="K14" s="321"/>
      <c r="L14" s="332"/>
      <c r="M14" s="5"/>
    </row>
    <row r="15" spans="1:13" s="66" customFormat="1" ht="15" customHeight="1" x14ac:dyDescent="0.25">
      <c r="A15" s="118"/>
      <c r="B15" s="92"/>
      <c r="C15" s="208" t="s">
        <v>0</v>
      </c>
      <c r="D15" s="404" t="str">
        <f>IF(ISBLANK('Course Map'!D5:F5),"",'Course Map'!D5:F5)</f>
        <v/>
      </c>
      <c r="E15" s="404"/>
      <c r="F15" s="404"/>
      <c r="G15" s="8"/>
      <c r="H15" s="5"/>
      <c r="I15" s="3"/>
      <c r="J15" s="3"/>
      <c r="K15" s="3"/>
      <c r="L15" s="93"/>
      <c r="M15" s="5"/>
    </row>
    <row r="16" spans="1:13" s="66" customFormat="1" ht="15" customHeight="1" x14ac:dyDescent="0.25">
      <c r="A16" s="118"/>
      <c r="B16" s="92"/>
      <c r="C16" s="208" t="s">
        <v>2</v>
      </c>
      <c r="D16" s="404" t="str">
        <f>IF(ISBLANK('Course Map'!D6:F6),"",'Course Map'!D6:F6)</f>
        <v/>
      </c>
      <c r="E16" s="404"/>
      <c r="F16" s="404"/>
      <c r="G16" s="8"/>
      <c r="H16" s="5"/>
      <c r="I16" s="3"/>
      <c r="J16" s="3"/>
      <c r="K16" s="3"/>
      <c r="L16" s="93"/>
      <c r="M16" s="5"/>
    </row>
    <row r="17" spans="1:13" s="66" customFormat="1" ht="15" customHeight="1" x14ac:dyDescent="0.25">
      <c r="A17" s="118"/>
      <c r="B17" s="92"/>
      <c r="C17" s="208" t="s">
        <v>4</v>
      </c>
      <c r="D17" s="404" t="str">
        <f>IF(ISBLANK('Course Map'!D7:F7),"",'Course Map'!D7:F7)</f>
        <v/>
      </c>
      <c r="E17" s="404"/>
      <c r="F17" s="404"/>
      <c r="G17" s="8"/>
      <c r="H17" s="5"/>
      <c r="I17" s="3"/>
      <c r="J17" s="3"/>
      <c r="K17" s="3"/>
      <c r="L17" s="93"/>
      <c r="M17" s="5"/>
    </row>
    <row r="18" spans="1:13" ht="12.5" x14ac:dyDescent="0.25">
      <c r="A18" s="118"/>
      <c r="B18" s="92"/>
      <c r="C18" s="3"/>
      <c r="D18" s="8"/>
      <c r="E18" s="8"/>
      <c r="F18" s="8"/>
      <c r="G18" s="8"/>
      <c r="H18" s="3"/>
      <c r="I18" s="3"/>
      <c r="J18" s="3"/>
      <c r="K18" s="3"/>
      <c r="L18" s="93"/>
      <c r="M18" s="5"/>
    </row>
    <row r="19" spans="1:13" ht="19.5" customHeight="1" x14ac:dyDescent="0.25">
      <c r="A19" s="118"/>
      <c r="B19" s="90"/>
      <c r="C19" s="4" t="s">
        <v>17</v>
      </c>
      <c r="D19" s="436" t="s">
        <v>18</v>
      </c>
      <c r="E19" s="437"/>
      <c r="F19" s="5"/>
      <c r="G19" s="5"/>
      <c r="H19" s="3"/>
      <c r="I19" s="3"/>
      <c r="J19" s="3"/>
      <c r="K19" s="3"/>
      <c r="L19" s="91"/>
      <c r="M19" s="5"/>
    </row>
    <row r="20" spans="1:13" ht="15" customHeight="1" x14ac:dyDescent="0.25">
      <c r="A20" s="118"/>
      <c r="B20" s="94"/>
      <c r="C20" s="65"/>
      <c r="D20" s="438" t="s">
        <v>19</v>
      </c>
      <c r="E20" s="439"/>
      <c r="F20" s="5"/>
      <c r="G20" s="5"/>
      <c r="H20" s="3"/>
      <c r="I20" s="3"/>
      <c r="J20" s="3"/>
      <c r="K20" s="3"/>
      <c r="L20" s="95"/>
      <c r="M20" s="5"/>
    </row>
    <row r="21" spans="1:13" ht="15" customHeight="1" x14ac:dyDescent="0.25">
      <c r="A21" s="118"/>
      <c r="B21" s="96"/>
      <c r="C21" s="65"/>
      <c r="D21" s="438" t="s">
        <v>20</v>
      </c>
      <c r="E21" s="439"/>
      <c r="F21" s="5"/>
      <c r="G21" s="5"/>
      <c r="H21" s="3"/>
      <c r="I21" s="3"/>
      <c r="J21" s="3"/>
      <c r="K21" s="3"/>
      <c r="L21" s="97"/>
      <c r="M21" s="5"/>
    </row>
    <row r="22" spans="1:13" ht="15" customHeight="1" x14ac:dyDescent="0.25">
      <c r="A22" s="118"/>
      <c r="B22" s="96"/>
      <c r="C22" s="65"/>
      <c r="D22" s="438" t="s">
        <v>21</v>
      </c>
      <c r="E22" s="439"/>
      <c r="F22" s="5"/>
      <c r="G22" s="5"/>
      <c r="H22" s="3"/>
      <c r="I22" s="3"/>
      <c r="J22" s="3"/>
      <c r="K22" s="3"/>
      <c r="L22" s="97"/>
      <c r="M22" s="5"/>
    </row>
    <row r="23" spans="1:13" ht="15" customHeight="1" x14ac:dyDescent="0.3">
      <c r="A23" s="118"/>
      <c r="B23" s="98"/>
      <c r="C23" s="7"/>
      <c r="D23" s="2"/>
      <c r="E23" s="2"/>
      <c r="F23" s="2"/>
      <c r="G23" s="2"/>
      <c r="H23" s="2"/>
      <c r="I23" s="2"/>
      <c r="J23" s="2"/>
      <c r="K23" s="2"/>
      <c r="L23" s="99"/>
      <c r="M23" s="5"/>
    </row>
    <row r="24" spans="1:13" ht="19.5" customHeight="1" x14ac:dyDescent="0.25">
      <c r="A24" s="118"/>
      <c r="B24" s="96"/>
      <c r="C24" s="417" t="s">
        <v>9</v>
      </c>
      <c r="D24" s="49" t="s">
        <v>214</v>
      </c>
      <c r="E24" s="49" t="s">
        <v>216</v>
      </c>
      <c r="F24" s="49" t="s">
        <v>213</v>
      </c>
      <c r="G24" s="49" t="s">
        <v>554</v>
      </c>
      <c r="H24" s="49" t="s">
        <v>554</v>
      </c>
      <c r="I24" s="50" t="s">
        <v>554</v>
      </c>
      <c r="J24" s="51" t="s">
        <v>554</v>
      </c>
      <c r="K24" s="405"/>
      <c r="L24" s="99"/>
      <c r="M24" s="5"/>
    </row>
    <row r="25" spans="1:13" ht="16" x14ac:dyDescent="0.25">
      <c r="A25" s="118"/>
      <c r="B25" s="96"/>
      <c r="C25" s="418"/>
      <c r="D25" s="52" t="str">
        <f>'Course Map'!E18</f>
        <v>Core Studies</v>
      </c>
      <c r="E25" s="53" t="str">
        <f>'Course Map'!F18</f>
        <v>Discipline Studies</v>
      </c>
      <c r="F25" s="53" t="str">
        <f>'Course Map'!G18</f>
        <v>Capstone studies</v>
      </c>
      <c r="G25" s="54" t="str">
        <f>'Course Map'!H18</f>
        <v>-</v>
      </c>
      <c r="H25" s="54" t="str">
        <f>'Course Map'!I18</f>
        <v>-</v>
      </c>
      <c r="I25" s="53" t="str">
        <f>'Course Map'!J18</f>
        <v>Elective Studies</v>
      </c>
      <c r="J25" s="148" t="str">
        <f>'Course Map'!K18</f>
        <v>Electives from other Schools</v>
      </c>
      <c r="K25" s="406"/>
      <c r="L25" s="99"/>
      <c r="M25" s="5"/>
    </row>
    <row r="26" spans="1:13" ht="15" customHeight="1" x14ac:dyDescent="0.25">
      <c r="A26" s="118"/>
      <c r="B26" s="96"/>
      <c r="C26" s="56"/>
      <c r="D26" s="57" t="str">
        <f ca="1">IFERROR(
   IF($C26="","",
      INDEX(
         INDIRECT("'" &amp; 'Course Map'!$D$8 &amp; "'!A:AE"),
         MATCH($C26, INDIRECT("'" &amp; 'Course Map'!$D$8 &amp; "'!A:A"), 0),
         MATCH(D$25, INDIRECT("'" &amp; 'Course Map'!$D$8 &amp; "'!1:1"), 0)
      )
   ),
"-")</f>
        <v/>
      </c>
      <c r="E26" s="57" t="str">
        <f ca="1">IFERROR(
   IF($C26="","",
      INDEX(
         INDIRECT("'" &amp; 'Course Map'!$D$8 &amp; "'!A:AE"),
         MATCH($C26, INDIRECT("'" &amp; 'Course Map'!$D$8 &amp; "'!A:A"), 0),
         MATCH(E$25, INDIRECT("'" &amp; 'Course Map'!$D$8 &amp; "'!1:1"), 0)
      )
   ),
"-")</f>
        <v/>
      </c>
      <c r="F26" s="57" t="str">
        <f ca="1">IFERROR(
   IF($C26="","",
      INDEX(
         INDIRECT("'" &amp; 'Course Map'!$D$8 &amp; "'!A:AE"),
         MATCH($C26, INDIRECT("'" &amp; 'Course Map'!$D$8 &amp; "'!A:A"), 0),
         MATCH(F$25, INDIRECT("'" &amp; 'Course Map'!$D$8 &amp; "'!1:1"), 0)
      )
   ),
"-")</f>
        <v/>
      </c>
      <c r="G26" s="57" t="str">
        <f ca="1">IFERROR(
   IF($C26="","",
      INDEX(
         INDIRECT("'" &amp; 'Course Map'!$D$8 &amp; "'!A:AE"),
         MATCH($C26, INDIRECT("'" &amp; 'Course Map'!$D$8 &amp; "'!A:A"), 0),
         MATCH(G$25, INDIRECT("'" &amp; 'Course Map'!$D$8 &amp; "'!1:1"), 0)
      )
   ),
"-")</f>
        <v/>
      </c>
      <c r="H26" s="58" t="str">
        <f ca="1">IFERROR(
   IF($C26="","",
      INDEX(
         INDIRECT("'" &amp; 'Course Map'!$D$8 &amp; "'!A:AE"),
         MATCH($C26, INDIRECT("'" &amp; 'Course Map'!$D$8 &amp; "'!A:A"), 0),
         MATCH(H$25, INDIRECT("'" &amp; 'Course Map'!$D$8 &amp; "'!1:1"), 0)
      )
   ),
"-")</f>
        <v/>
      </c>
      <c r="I26" s="58" t="str">
        <f>IF(ISBLANK($C26),"",IF(AND($D26="-",$E26="-",F26="-",G26="-",H26="-",IF(COUNTIF($C26,"AMU????"),0,1),IF(COUNTIF($C26,"FIT????"),0,1),IF(COUNTIF($C26,"MAT????"),0,1),COUNTIF('2025'!$A:$A,'Course Map'!$C26)=1),"Yes","-"))</f>
        <v/>
      </c>
      <c r="J26" s="149" t="str">
        <f>IF(ISBLANK($C26),"",IF(AND($D26="-",$E26="-",$F26="-",$G26="-",$H26="-",$I26="-"),"X","-"))</f>
        <v/>
      </c>
      <c r="K26" s="406"/>
      <c r="L26" s="99"/>
      <c r="M26" s="5"/>
    </row>
    <row r="27" spans="1:13" ht="15" customHeight="1" x14ac:dyDescent="0.25">
      <c r="A27" s="118"/>
      <c r="B27" s="96"/>
      <c r="C27" s="59"/>
      <c r="D27" s="57" t="str">
        <f ca="1">IFERROR(
   IF($C27="","",
      INDEX(
         INDIRECT("'" &amp; 'Course Map'!$D$8 &amp; "'!A:AE"),
         MATCH($C27, INDIRECT("'" &amp; 'Course Map'!$D$8 &amp; "'!A:A"), 0),
         MATCH(D$25, INDIRECT("'" &amp; 'Course Map'!$D$8 &amp; "'!1:1"), 0)
      )
   ),
"-")</f>
        <v/>
      </c>
      <c r="E27" s="57" t="str">
        <f ca="1">IFERROR(
   IF($C27="","",
      INDEX(
         INDIRECT("'" &amp; 'Course Map'!$D$8 &amp; "'!A:AE"),
         MATCH($C27, INDIRECT("'" &amp; 'Course Map'!$D$8 &amp; "'!A:A"), 0),
         MATCH(E$25, INDIRECT("'" &amp; 'Course Map'!$D$8 &amp; "'!1:1"), 0)
      )
   ),
"-")</f>
        <v/>
      </c>
      <c r="F27" s="57" t="str">
        <f ca="1">IFERROR(
   IF($C27="","",
      INDEX(
         INDIRECT("'" &amp; 'Course Map'!$D$8 &amp; "'!A:AE"),
         MATCH($C27, INDIRECT("'" &amp; 'Course Map'!$D$8 &amp; "'!A:A"), 0),
         MATCH(F$25, INDIRECT("'" &amp; 'Course Map'!$D$8 &amp; "'!1:1"), 0)
      )
   ),
"-")</f>
        <v/>
      </c>
      <c r="G27" s="57" t="str">
        <f ca="1">IFERROR(
   IF($C27="","",
      INDEX(
         INDIRECT("'" &amp; 'Course Map'!$D$8 &amp; "'!A:AE"),
         MATCH($C27, INDIRECT("'" &amp; 'Course Map'!$D$8 &amp; "'!A:A"), 0),
         MATCH(G$25, INDIRECT("'" &amp; 'Course Map'!$D$8 &amp; "'!1:1"), 0)
      )
   ),
"-")</f>
        <v/>
      </c>
      <c r="H27" s="58" t="str">
        <f ca="1">IFERROR(
   IF($C27="","",
      INDEX(
         INDIRECT("'" &amp; 'Course Map'!$D$8 &amp; "'!A:AE"),
         MATCH($C27, INDIRECT("'" &amp; 'Course Map'!$D$8 &amp; "'!A:A"), 0),
         MATCH(H$25, INDIRECT("'" &amp; 'Course Map'!$D$8 &amp; "'!1:1"), 0)
      )
   ),
"-")</f>
        <v/>
      </c>
      <c r="I27" s="58" t="str">
        <f>IF(ISBLANK($C27),"",IF(AND($D27="-",$E27="-",F27="-",G27="-",H27="-",IF(COUNTIF($C27,"AMU????"),0,1),IF(COUNTIF($C27,"FIT????"),0,1),IF(COUNTIF($C27,"MAT????"),0,1),COUNTIF('2025'!$A:$A,'Course Map'!$C27)=1),"Yes","-"))</f>
        <v/>
      </c>
      <c r="J27" s="150" t="str">
        <f t="shared" ref="J27:J41" si="0">IF(ISBLANK($C27),"",IF(AND($D27="-",$E27="-",$F27="-",$G27="-",$H27="-",$I27="-"),"X","-"))</f>
        <v/>
      </c>
      <c r="K27" s="406"/>
      <c r="L27" s="99"/>
      <c r="M27" s="5"/>
    </row>
    <row r="28" spans="1:13" ht="15" customHeight="1" x14ac:dyDescent="0.25">
      <c r="A28" s="118"/>
      <c r="B28" s="96"/>
      <c r="C28" s="60"/>
      <c r="D28" s="57" t="str">
        <f ca="1">IFERROR(
   IF($C28="","",
      INDEX(
         INDIRECT("'" &amp; 'Course Map'!$D$8 &amp; "'!A:AE"),
         MATCH($C28, INDIRECT("'" &amp; 'Course Map'!$D$8 &amp; "'!A:A"), 0),
         MATCH(D$25, INDIRECT("'" &amp; 'Course Map'!$D$8 &amp; "'!1:1"), 0)
      )
   ),
"-")</f>
        <v/>
      </c>
      <c r="E28" s="57" t="str">
        <f ca="1">IFERROR(
   IF($C28="","",
      INDEX(
         INDIRECT("'" &amp; 'Course Map'!$D$8 &amp; "'!A:AE"),
         MATCH($C28, INDIRECT("'" &amp; 'Course Map'!$D$8 &amp; "'!A:A"), 0),
         MATCH(E$25, INDIRECT("'" &amp; 'Course Map'!$D$8 &amp; "'!1:1"), 0)
      )
   ),
"-")</f>
        <v/>
      </c>
      <c r="F28" s="57" t="str">
        <f ca="1">IFERROR(
   IF($C28="","",
      INDEX(
         INDIRECT("'" &amp; 'Course Map'!$D$8 &amp; "'!A:AE"),
         MATCH($C28, INDIRECT("'" &amp; 'Course Map'!$D$8 &amp; "'!A:A"), 0),
         MATCH(F$25, INDIRECT("'" &amp; 'Course Map'!$D$8 &amp; "'!1:1"), 0)
      )
   ),
"-")</f>
        <v/>
      </c>
      <c r="G28" s="57" t="str">
        <f ca="1">IFERROR(
   IF($C28="","",
      INDEX(
         INDIRECT("'" &amp; 'Course Map'!$D$8 &amp; "'!A:AE"),
         MATCH($C28, INDIRECT("'" &amp; 'Course Map'!$D$8 &amp; "'!A:A"), 0),
         MATCH(G$25, INDIRECT("'" &amp; 'Course Map'!$D$8 &amp; "'!1:1"), 0)
      )
   ),
"-")</f>
        <v/>
      </c>
      <c r="H28" s="58" t="str">
        <f ca="1">IFERROR(
   IF($C28="","",
      INDEX(
         INDIRECT("'" &amp; 'Course Map'!$D$8 &amp; "'!A:AE"),
         MATCH($C28, INDIRECT("'" &amp; 'Course Map'!$D$8 &amp; "'!A:A"), 0),
         MATCH(H$25, INDIRECT("'" &amp; 'Course Map'!$D$8 &amp; "'!1:1"), 0)
      )
   ),
"-")</f>
        <v/>
      </c>
      <c r="I28" s="58" t="str">
        <f>IF(ISBLANK($C28),"",IF(AND($D28="-",$E28="-",F28="-",G28="-",H28="-",IF(COUNTIF($C28,"AMU????"),0,1),IF(COUNTIF($C28,"FIT????"),0,1),IF(COUNTIF($C28,"MAT????"),0,1),COUNTIF('2025'!$A:$A,'Course Map'!$C28)=1),"Yes","-"))</f>
        <v/>
      </c>
      <c r="J28" s="150" t="str">
        <f t="shared" si="0"/>
        <v/>
      </c>
      <c r="K28" s="406"/>
      <c r="L28" s="99"/>
      <c r="M28" s="5"/>
    </row>
    <row r="29" spans="1:13" ht="15" customHeight="1" x14ac:dyDescent="0.25">
      <c r="A29" s="118"/>
      <c r="B29" s="96"/>
      <c r="C29" s="59"/>
      <c r="D29" s="57" t="str">
        <f ca="1">IFERROR(
   IF($C29="","",
      INDEX(
         INDIRECT("'" &amp; 'Course Map'!$D$8 &amp; "'!A:AE"),
         MATCH($C29, INDIRECT("'" &amp; 'Course Map'!$D$8 &amp; "'!A:A"), 0),
         MATCH(D$25, INDIRECT("'" &amp; 'Course Map'!$D$8 &amp; "'!1:1"), 0)
      )
   ),
"-")</f>
        <v/>
      </c>
      <c r="E29" s="57" t="str">
        <f ca="1">IFERROR(
   IF($C29="","",
      INDEX(
         INDIRECT("'" &amp; 'Course Map'!$D$8 &amp; "'!A:AE"),
         MATCH($C29, INDIRECT("'" &amp; 'Course Map'!$D$8 &amp; "'!A:A"), 0),
         MATCH(E$25, INDIRECT("'" &amp; 'Course Map'!$D$8 &amp; "'!1:1"), 0)
      )
   ),
"-")</f>
        <v/>
      </c>
      <c r="F29" s="57" t="str">
        <f ca="1">IFERROR(
   IF($C29="","",
      INDEX(
         INDIRECT("'" &amp; 'Course Map'!$D$8 &amp; "'!A:AE"),
         MATCH($C29, INDIRECT("'" &amp; 'Course Map'!$D$8 &amp; "'!A:A"), 0),
         MATCH(F$25, INDIRECT("'" &amp; 'Course Map'!$D$8 &amp; "'!1:1"), 0)
      )
   ),
"-")</f>
        <v/>
      </c>
      <c r="G29" s="57" t="str">
        <f ca="1">IFERROR(
   IF($C29="","",
      INDEX(
         INDIRECT("'" &amp; 'Course Map'!$D$8 &amp; "'!A:AE"),
         MATCH($C29, INDIRECT("'" &amp; 'Course Map'!$D$8 &amp; "'!A:A"), 0),
         MATCH(G$25, INDIRECT("'" &amp; 'Course Map'!$D$8 &amp; "'!1:1"), 0)
      )
   ),
"-")</f>
        <v/>
      </c>
      <c r="H29" s="58" t="str">
        <f ca="1">IFERROR(
   IF($C29="","",
      INDEX(
         INDIRECT("'" &amp; 'Course Map'!$D$8 &amp; "'!A:AE"),
         MATCH($C29, INDIRECT("'" &amp; 'Course Map'!$D$8 &amp; "'!A:A"), 0),
         MATCH(H$25, INDIRECT("'" &amp; 'Course Map'!$D$8 &amp; "'!1:1"), 0)
      )
   ),
"-")</f>
        <v/>
      </c>
      <c r="I29" s="58" t="str">
        <f>IF(ISBLANK($C29),"",IF(AND($D29="-",$E29="-",F29="-",G29="-",H29="-",IF(COUNTIF($C29,"AMU????"),0,1),IF(COUNTIF($C29,"FIT????"),0,1),IF(COUNTIF($C29,"MAT????"),0,1),COUNTIF('2025'!$A:$A,'Course Map'!$C29)=1),"Yes","-"))</f>
        <v/>
      </c>
      <c r="J29" s="150" t="str">
        <f t="shared" si="0"/>
        <v/>
      </c>
      <c r="K29" s="406"/>
      <c r="L29" s="99"/>
      <c r="M29" s="5"/>
    </row>
    <row r="30" spans="1:13" ht="15" customHeight="1" x14ac:dyDescent="0.25">
      <c r="A30" s="118"/>
      <c r="B30" s="96"/>
      <c r="C30" s="60"/>
      <c r="D30" s="57" t="str">
        <f ca="1">IFERROR(
   IF($C30="","",
      INDEX(
         INDIRECT("'" &amp; 'Course Map'!$D$8 &amp; "'!A:AE"),
         MATCH($C30, INDIRECT("'" &amp; 'Course Map'!$D$8 &amp; "'!A:A"), 0),
         MATCH(D$25, INDIRECT("'" &amp; 'Course Map'!$D$8 &amp; "'!1:1"), 0)
      )
   ),
"-")</f>
        <v/>
      </c>
      <c r="E30" s="57" t="str">
        <f ca="1">IFERROR(
   IF($C30="","",
      INDEX(
         INDIRECT("'" &amp; 'Course Map'!$D$8 &amp; "'!A:AE"),
         MATCH($C30, INDIRECT("'" &amp; 'Course Map'!$D$8 &amp; "'!A:A"), 0),
         MATCH(E$25, INDIRECT("'" &amp; 'Course Map'!$D$8 &amp; "'!1:1"), 0)
      )
   ),
"-")</f>
        <v/>
      </c>
      <c r="F30" s="57" t="str">
        <f ca="1">IFERROR(
   IF($C30="","",
      INDEX(
         INDIRECT("'" &amp; 'Course Map'!$D$8 &amp; "'!A:AE"),
         MATCH($C30, INDIRECT("'" &amp; 'Course Map'!$D$8 &amp; "'!A:A"), 0),
         MATCH(F$25, INDIRECT("'" &amp; 'Course Map'!$D$8 &amp; "'!1:1"), 0)
      )
   ),
"-")</f>
        <v/>
      </c>
      <c r="G30" s="57" t="str">
        <f ca="1">IFERROR(
   IF($C30="","",
      INDEX(
         INDIRECT("'" &amp; 'Course Map'!$D$8 &amp; "'!A:AE"),
         MATCH($C30, INDIRECT("'" &amp; 'Course Map'!$D$8 &amp; "'!A:A"), 0),
         MATCH(G$25, INDIRECT("'" &amp; 'Course Map'!$D$8 &amp; "'!1:1"), 0)
      )
   ),
"-")</f>
        <v/>
      </c>
      <c r="H30" s="58" t="str">
        <f ca="1">IFERROR(
   IF($C30="","",
      INDEX(
         INDIRECT("'" &amp; 'Course Map'!$D$8 &amp; "'!A:AE"),
         MATCH($C30, INDIRECT("'" &amp; 'Course Map'!$D$8 &amp; "'!A:A"), 0),
         MATCH(H$25, INDIRECT("'" &amp; 'Course Map'!$D$8 &amp; "'!1:1"), 0)
      )
   ),
"-")</f>
        <v/>
      </c>
      <c r="I30" s="58" t="str">
        <f>IF(ISBLANK($C30),"",IF(AND($D30="-",$E30="-",F30="-",G30="-",H30="-",IF(COUNTIF($C30,"AMU????"),0,1),IF(COUNTIF($C30,"FIT????"),0,1),IF(COUNTIF($C30,"MAT????"),0,1),COUNTIF('2025'!$A:$A,'Course Map'!$C30)=1),"Yes","-"))</f>
        <v/>
      </c>
      <c r="J30" s="150" t="str">
        <f t="shared" si="0"/>
        <v/>
      </c>
      <c r="K30" s="406"/>
      <c r="L30" s="99"/>
      <c r="M30" s="5"/>
    </row>
    <row r="31" spans="1:13" ht="15" customHeight="1" x14ac:dyDescent="0.25">
      <c r="A31" s="118"/>
      <c r="B31" s="96"/>
      <c r="C31" s="59"/>
      <c r="D31" s="57" t="str">
        <f ca="1">IFERROR(
   IF($C31="","",
      INDEX(
         INDIRECT("'" &amp; 'Course Map'!$D$8 &amp; "'!A:AE"),
         MATCH($C31, INDIRECT("'" &amp; 'Course Map'!$D$8 &amp; "'!A:A"), 0),
         MATCH(D$25, INDIRECT("'" &amp; 'Course Map'!$D$8 &amp; "'!1:1"), 0)
      )
   ),
"-")</f>
        <v/>
      </c>
      <c r="E31" s="57" t="str">
        <f ca="1">IFERROR(
   IF($C31="","",
      INDEX(
         INDIRECT("'" &amp; 'Course Map'!$D$8 &amp; "'!A:AE"),
         MATCH($C31, INDIRECT("'" &amp; 'Course Map'!$D$8 &amp; "'!A:A"), 0),
         MATCH(E$25, INDIRECT("'" &amp; 'Course Map'!$D$8 &amp; "'!1:1"), 0)
      )
   ),
"-")</f>
        <v/>
      </c>
      <c r="F31" s="57" t="str">
        <f ca="1">IFERROR(
   IF($C31="","",
      INDEX(
         INDIRECT("'" &amp; 'Course Map'!$D$8 &amp; "'!A:AE"),
         MATCH($C31, INDIRECT("'" &amp; 'Course Map'!$D$8 &amp; "'!A:A"), 0),
         MATCH(F$25, INDIRECT("'" &amp; 'Course Map'!$D$8 &amp; "'!1:1"), 0)
      )
   ),
"-")</f>
        <v/>
      </c>
      <c r="G31" s="57" t="str">
        <f ca="1">IFERROR(
   IF($C31="","",
      INDEX(
         INDIRECT("'" &amp; 'Course Map'!$D$8 &amp; "'!A:AE"),
         MATCH($C31, INDIRECT("'" &amp; 'Course Map'!$D$8 &amp; "'!A:A"), 0),
         MATCH(G$25, INDIRECT("'" &amp; 'Course Map'!$D$8 &amp; "'!1:1"), 0)
      )
   ),
"-")</f>
        <v/>
      </c>
      <c r="H31" s="58" t="str">
        <f ca="1">IFERROR(
   IF($C31="","",
      INDEX(
         INDIRECT("'" &amp; 'Course Map'!$D$8 &amp; "'!A:AE"),
         MATCH($C31, INDIRECT("'" &amp; 'Course Map'!$D$8 &amp; "'!A:A"), 0),
         MATCH(H$25, INDIRECT("'" &amp; 'Course Map'!$D$8 &amp; "'!1:1"), 0)
      )
   ),
"-")</f>
        <v/>
      </c>
      <c r="I31" s="58" t="str">
        <f>IF(ISBLANK($C31),"",IF(AND($D31="-",$E31="-",F31="-",G31="-",H31="-",IF(COUNTIF($C31,"AMU????"),0,1),IF(COUNTIF($C31,"FIT????"),0,1),IF(COUNTIF($C31,"MAT????"),0,1),COUNTIF('2025'!$A:$A,'Course Map'!$C31)=1),"Yes","-"))</f>
        <v/>
      </c>
      <c r="J31" s="150" t="str">
        <f t="shared" si="0"/>
        <v/>
      </c>
      <c r="K31" s="406"/>
      <c r="L31" s="99"/>
      <c r="M31" s="5"/>
    </row>
    <row r="32" spans="1:13" ht="15" customHeight="1" x14ac:dyDescent="0.25">
      <c r="A32" s="118"/>
      <c r="B32" s="96"/>
      <c r="C32" s="60"/>
      <c r="D32" s="57" t="str">
        <f ca="1">IFERROR(
   IF($C32="","",
      INDEX(
         INDIRECT("'" &amp; 'Course Map'!$D$8 &amp; "'!A:AE"),
         MATCH($C32, INDIRECT("'" &amp; 'Course Map'!$D$8 &amp; "'!A:A"), 0),
         MATCH(D$25, INDIRECT("'" &amp; 'Course Map'!$D$8 &amp; "'!1:1"), 0)
      )
   ),
"-")</f>
        <v/>
      </c>
      <c r="E32" s="57" t="str">
        <f ca="1">IFERROR(
   IF($C32="","",
      INDEX(
         INDIRECT("'" &amp; 'Course Map'!$D$8 &amp; "'!A:AE"),
         MATCH($C32, INDIRECT("'" &amp; 'Course Map'!$D$8 &amp; "'!A:A"), 0),
         MATCH(E$25, INDIRECT("'" &amp; 'Course Map'!$D$8 &amp; "'!1:1"), 0)
      )
   ),
"-")</f>
        <v/>
      </c>
      <c r="F32" s="57" t="str">
        <f ca="1">IFERROR(
   IF($C32="","",
      INDEX(
         INDIRECT("'" &amp; 'Course Map'!$D$8 &amp; "'!A:AE"),
         MATCH($C32, INDIRECT("'" &amp; 'Course Map'!$D$8 &amp; "'!A:A"), 0),
         MATCH(F$25, INDIRECT("'" &amp; 'Course Map'!$D$8 &amp; "'!1:1"), 0)
      )
   ),
"-")</f>
        <v/>
      </c>
      <c r="G32" s="57" t="str">
        <f ca="1">IFERROR(
   IF($C32="","",
      INDEX(
         INDIRECT("'" &amp; 'Course Map'!$D$8 &amp; "'!A:AE"),
         MATCH($C32, INDIRECT("'" &amp; 'Course Map'!$D$8 &amp; "'!A:A"), 0),
         MATCH(G$25, INDIRECT("'" &amp; 'Course Map'!$D$8 &amp; "'!1:1"), 0)
      )
   ),
"-")</f>
        <v/>
      </c>
      <c r="H32" s="58" t="str">
        <f ca="1">IFERROR(
   IF($C32="","",
      INDEX(
         INDIRECT("'" &amp; 'Course Map'!$D$8 &amp; "'!A:AE"),
         MATCH($C32, INDIRECT("'" &amp; 'Course Map'!$D$8 &amp; "'!A:A"), 0),
         MATCH(H$25, INDIRECT("'" &amp; 'Course Map'!$D$8 &amp; "'!1:1"), 0)
      )
   ),
"-")</f>
        <v/>
      </c>
      <c r="I32" s="58" t="str">
        <f>IF(ISBLANK($C32),"",IF(AND($D32="-",$E32="-",F32="-",G32="-",H32="-",IF(COUNTIF($C32,"AMU????"),0,1),IF(COUNTIF($C32,"FIT????"),0,1),IF(COUNTIF($C32,"MAT????"),0,1),COUNTIF('2025'!$A:$A,'Course Map'!$C32)=1),"Yes","-"))</f>
        <v/>
      </c>
      <c r="J32" s="150" t="str">
        <f t="shared" si="0"/>
        <v/>
      </c>
      <c r="K32" s="406"/>
      <c r="L32" s="99"/>
      <c r="M32" s="5"/>
    </row>
    <row r="33" spans="1:13" ht="15" customHeight="1" x14ac:dyDescent="0.25">
      <c r="A33" s="118"/>
      <c r="B33" s="96"/>
      <c r="C33" s="59"/>
      <c r="D33" s="57" t="str">
        <f ca="1">IFERROR(
   IF($C33="","",
      INDEX(
         INDIRECT("'" &amp; 'Course Map'!$D$8 &amp; "'!A:AE"),
         MATCH($C33, INDIRECT("'" &amp; 'Course Map'!$D$8 &amp; "'!A:A"), 0),
         MATCH(D$25, INDIRECT("'" &amp; 'Course Map'!$D$8 &amp; "'!1:1"), 0)
      )
   ),
"-")</f>
        <v/>
      </c>
      <c r="E33" s="57" t="str">
        <f ca="1">IFERROR(
   IF($C33="","",
      INDEX(
         INDIRECT("'" &amp; 'Course Map'!$D$8 &amp; "'!A:AE"),
         MATCH($C33, INDIRECT("'" &amp; 'Course Map'!$D$8 &amp; "'!A:A"), 0),
         MATCH(E$25, INDIRECT("'" &amp; 'Course Map'!$D$8 &amp; "'!1:1"), 0)
      )
   ),
"-")</f>
        <v/>
      </c>
      <c r="F33" s="57" t="str">
        <f ca="1">IFERROR(
   IF($C33="","",
      INDEX(
         INDIRECT("'" &amp; 'Course Map'!$D$8 &amp; "'!A:AE"),
         MATCH($C33, INDIRECT("'" &amp; 'Course Map'!$D$8 &amp; "'!A:A"), 0),
         MATCH(F$25, INDIRECT("'" &amp; 'Course Map'!$D$8 &amp; "'!1:1"), 0)
      )
   ),
"-")</f>
        <v/>
      </c>
      <c r="G33" s="57" t="str">
        <f ca="1">IFERROR(
   IF($C33="","",
      INDEX(
         INDIRECT("'" &amp; 'Course Map'!$D$8 &amp; "'!A:AE"),
         MATCH($C33, INDIRECT("'" &amp; 'Course Map'!$D$8 &amp; "'!A:A"), 0),
         MATCH(G$25, INDIRECT("'" &amp; 'Course Map'!$D$8 &amp; "'!1:1"), 0)
      )
   ),
"-")</f>
        <v/>
      </c>
      <c r="H33" s="58" t="str">
        <f ca="1">IFERROR(
   IF($C33="","",
      INDEX(
         INDIRECT("'" &amp; 'Course Map'!$D$8 &amp; "'!A:AE"),
         MATCH($C33, INDIRECT("'" &amp; 'Course Map'!$D$8 &amp; "'!A:A"), 0),
         MATCH(H$25, INDIRECT("'" &amp; 'Course Map'!$D$8 &amp; "'!1:1"), 0)
      )
   ),
"-")</f>
        <v/>
      </c>
      <c r="I33" s="58" t="str">
        <f>IF(ISBLANK($C33),"",IF(AND($D33="-",$E33="-",F33="-",G33="-",H33="-",IF(COUNTIF($C33,"AMU????"),0,1),IF(COUNTIF($C33,"FIT????"),0,1),IF(COUNTIF($C33,"MAT????"),0,1),COUNTIF('2025'!$A:$A,'Course Map'!$C33)=1),"Yes","-"))</f>
        <v/>
      </c>
      <c r="J33" s="150" t="str">
        <f t="shared" si="0"/>
        <v/>
      </c>
      <c r="K33" s="406"/>
      <c r="L33" s="99"/>
      <c r="M33" s="5"/>
    </row>
    <row r="34" spans="1:13" ht="15" customHeight="1" x14ac:dyDescent="0.25">
      <c r="A34" s="118"/>
      <c r="B34" s="96"/>
      <c r="C34" s="60"/>
      <c r="D34" s="57" t="str">
        <f ca="1">IFERROR(
   IF($C34="","",
      INDEX(
         INDIRECT("'" &amp; 'Course Map'!$D$8 &amp; "'!A:AE"),
         MATCH($C34, INDIRECT("'" &amp; 'Course Map'!$D$8 &amp; "'!A:A"), 0),
         MATCH(D$25, INDIRECT("'" &amp; 'Course Map'!$D$8 &amp; "'!1:1"), 0)
      )
   ),
"-")</f>
        <v/>
      </c>
      <c r="E34" s="57" t="str">
        <f ca="1">IFERROR(
   IF($C34="","",
      INDEX(
         INDIRECT("'" &amp; 'Course Map'!$D$8 &amp; "'!A:AE"),
         MATCH($C34, INDIRECT("'" &amp; 'Course Map'!$D$8 &amp; "'!A:A"), 0),
         MATCH(E$25, INDIRECT("'" &amp; 'Course Map'!$D$8 &amp; "'!1:1"), 0)
      )
   ),
"-")</f>
        <v/>
      </c>
      <c r="F34" s="57" t="str">
        <f ca="1">IFERROR(
   IF($C34="","",
      INDEX(
         INDIRECT("'" &amp; 'Course Map'!$D$8 &amp; "'!A:AE"),
         MATCH($C34, INDIRECT("'" &amp; 'Course Map'!$D$8 &amp; "'!A:A"), 0),
         MATCH(F$25, INDIRECT("'" &amp; 'Course Map'!$D$8 &amp; "'!1:1"), 0)
      )
   ),
"-")</f>
        <v/>
      </c>
      <c r="G34" s="57" t="str">
        <f ca="1">IFERROR(
   IF($C34="","",
      INDEX(
         INDIRECT("'" &amp; 'Course Map'!$D$8 &amp; "'!A:AE"),
         MATCH($C34, INDIRECT("'" &amp; 'Course Map'!$D$8 &amp; "'!A:A"), 0),
         MATCH(G$25, INDIRECT("'" &amp; 'Course Map'!$D$8 &amp; "'!1:1"), 0)
      )
   ),
"-")</f>
        <v/>
      </c>
      <c r="H34" s="58" t="str">
        <f ca="1">IFERROR(
   IF($C34="","",
      INDEX(
         INDIRECT("'" &amp; 'Course Map'!$D$8 &amp; "'!A:AE"),
         MATCH($C34, INDIRECT("'" &amp; 'Course Map'!$D$8 &amp; "'!A:A"), 0),
         MATCH(H$25, INDIRECT("'" &amp; 'Course Map'!$D$8 &amp; "'!1:1"), 0)
      )
   ),
"-")</f>
        <v/>
      </c>
      <c r="I34" s="58" t="str">
        <f>IF(ISBLANK($C34),"",IF(AND($D34="-",$E34="-",F34="-",G34="-",H34="-",IF(COUNTIF($C34,"AMU????"),0,1),IF(COUNTIF($C34,"FIT????"),0,1),IF(COUNTIF($C34,"MAT????"),0,1),COUNTIF('2025'!$A:$A,'Course Map'!$C34)=1),"Yes","-"))</f>
        <v/>
      </c>
      <c r="J34" s="150" t="str">
        <f t="shared" si="0"/>
        <v/>
      </c>
      <c r="K34" s="406"/>
      <c r="L34" s="99"/>
      <c r="M34" s="5"/>
    </row>
    <row r="35" spans="1:13" ht="15" customHeight="1" x14ac:dyDescent="0.25">
      <c r="A35" s="118"/>
      <c r="B35" s="96"/>
      <c r="C35" s="59"/>
      <c r="D35" s="57" t="str">
        <f ca="1">IFERROR(
   IF($C35="","",
      INDEX(
         INDIRECT("'" &amp; 'Course Map'!$D$8 &amp; "'!A:AE"),
         MATCH($C35, INDIRECT("'" &amp; 'Course Map'!$D$8 &amp; "'!A:A"), 0),
         MATCH(D$25, INDIRECT("'" &amp; 'Course Map'!$D$8 &amp; "'!1:1"), 0)
      )
   ),
"-")</f>
        <v/>
      </c>
      <c r="E35" s="57" t="str">
        <f ca="1">IFERROR(
   IF($C35="","",
      INDEX(
         INDIRECT("'" &amp; 'Course Map'!$D$8 &amp; "'!A:AE"),
         MATCH($C35, INDIRECT("'" &amp; 'Course Map'!$D$8 &amp; "'!A:A"), 0),
         MATCH(E$25, INDIRECT("'" &amp; 'Course Map'!$D$8 &amp; "'!1:1"), 0)
      )
   ),
"-")</f>
        <v/>
      </c>
      <c r="F35" s="57" t="str">
        <f ca="1">IFERROR(
   IF($C35="","",
      INDEX(
         INDIRECT("'" &amp; 'Course Map'!$D$8 &amp; "'!A:AE"),
         MATCH($C35, INDIRECT("'" &amp; 'Course Map'!$D$8 &amp; "'!A:A"), 0),
         MATCH(F$25, INDIRECT("'" &amp; 'Course Map'!$D$8 &amp; "'!1:1"), 0)
      )
   ),
"-")</f>
        <v/>
      </c>
      <c r="G35" s="57" t="str">
        <f ca="1">IFERROR(
   IF($C35="","",
      INDEX(
         INDIRECT("'" &amp; 'Course Map'!$D$8 &amp; "'!A:AE"),
         MATCH($C35, INDIRECT("'" &amp; 'Course Map'!$D$8 &amp; "'!A:A"), 0),
         MATCH(G$25, INDIRECT("'" &amp; 'Course Map'!$D$8 &amp; "'!1:1"), 0)
      )
   ),
"-")</f>
        <v/>
      </c>
      <c r="H35" s="58" t="str">
        <f ca="1">IFERROR(
   IF($C35="","",
      INDEX(
         INDIRECT("'" &amp; 'Course Map'!$D$8 &amp; "'!A:AE"),
         MATCH($C35, INDIRECT("'" &amp; 'Course Map'!$D$8 &amp; "'!A:A"), 0),
         MATCH(H$25, INDIRECT("'" &amp; 'Course Map'!$D$8 &amp; "'!1:1"), 0)
      )
   ),
"-")</f>
        <v/>
      </c>
      <c r="I35" s="58" t="str">
        <f>IF(ISBLANK($C35),"",IF(AND($D35="-",$E35="-",F35="-",G35="-",H35="-",IF(COUNTIF($C35,"AMU????"),0,1),IF(COUNTIF($C35,"FIT????"),0,1),IF(COUNTIF($C35,"MAT????"),0,1),COUNTIF('2025'!$A:$A,'Course Map'!$C35)=1),"Yes","-"))</f>
        <v/>
      </c>
      <c r="J35" s="150" t="str">
        <f t="shared" si="0"/>
        <v/>
      </c>
      <c r="K35" s="406"/>
      <c r="L35" s="99"/>
      <c r="M35" s="5"/>
    </row>
    <row r="36" spans="1:13" ht="15" customHeight="1" x14ac:dyDescent="0.25">
      <c r="A36" s="118"/>
      <c r="B36" s="96"/>
      <c r="C36" s="60"/>
      <c r="D36" s="57" t="str">
        <f ca="1">IFERROR(
   IF($C36="","",
      INDEX(
         INDIRECT("'" &amp; 'Course Map'!$D$8 &amp; "'!A:AE"),
         MATCH($C36, INDIRECT("'" &amp; 'Course Map'!$D$8 &amp; "'!A:A"), 0),
         MATCH(D$25, INDIRECT("'" &amp; 'Course Map'!$D$8 &amp; "'!1:1"), 0)
      )
   ),
"-")</f>
        <v/>
      </c>
      <c r="E36" s="57" t="str">
        <f ca="1">IFERROR(
   IF($C36="","",
      INDEX(
         INDIRECT("'" &amp; 'Course Map'!$D$8 &amp; "'!A:AE"),
         MATCH($C36, INDIRECT("'" &amp; 'Course Map'!$D$8 &amp; "'!A:A"), 0),
         MATCH(E$25, INDIRECT("'" &amp; 'Course Map'!$D$8 &amp; "'!1:1"), 0)
      )
   ),
"-")</f>
        <v/>
      </c>
      <c r="F36" s="57" t="str">
        <f ca="1">IFERROR(
   IF($C36="","",
      INDEX(
         INDIRECT("'" &amp; 'Course Map'!$D$8 &amp; "'!A:AE"),
         MATCH($C36, INDIRECT("'" &amp; 'Course Map'!$D$8 &amp; "'!A:A"), 0),
         MATCH(F$25, INDIRECT("'" &amp; 'Course Map'!$D$8 &amp; "'!1:1"), 0)
      )
   ),
"-")</f>
        <v/>
      </c>
      <c r="G36" s="57" t="str">
        <f ca="1">IFERROR(
   IF($C36="","",
      INDEX(
         INDIRECT("'" &amp; 'Course Map'!$D$8 &amp; "'!A:AE"),
         MATCH($C36, INDIRECT("'" &amp; 'Course Map'!$D$8 &amp; "'!A:A"), 0),
         MATCH(G$25, INDIRECT("'" &amp; 'Course Map'!$D$8 &amp; "'!1:1"), 0)
      )
   ),
"-")</f>
        <v/>
      </c>
      <c r="H36" s="58" t="str">
        <f ca="1">IFERROR(
   IF($C36="","",
      INDEX(
         INDIRECT("'" &amp; 'Course Map'!$D$8 &amp; "'!A:AE"),
         MATCH($C36, INDIRECT("'" &amp; 'Course Map'!$D$8 &amp; "'!A:A"), 0),
         MATCH(H$25, INDIRECT("'" &amp; 'Course Map'!$D$8 &amp; "'!1:1"), 0)
      )
   ),
"-")</f>
        <v/>
      </c>
      <c r="I36" s="58" t="str">
        <f>IF(ISBLANK($C36),"",IF(AND($D36="-",$E36="-",F36="-",G36="-",H36="-",IF(COUNTIF($C36,"AMU????"),0,1),IF(COUNTIF($C36,"FIT????"),0,1),IF(COUNTIF($C36,"MAT????"),0,1),COUNTIF('2025'!$A:$A,'Course Map'!$C36)=1),"Yes","-"))</f>
        <v/>
      </c>
      <c r="J36" s="150" t="str">
        <f t="shared" si="0"/>
        <v/>
      </c>
      <c r="K36" s="406"/>
      <c r="L36" s="99"/>
      <c r="M36" s="5"/>
    </row>
    <row r="37" spans="1:13" ht="15" customHeight="1" x14ac:dyDescent="0.25">
      <c r="A37" s="118"/>
      <c r="B37" s="96"/>
      <c r="C37" s="59"/>
      <c r="D37" s="57" t="str">
        <f ca="1">IFERROR(
   IF($C37="","",
      INDEX(
         INDIRECT("'" &amp; 'Course Map'!$D$8 &amp; "'!A:AE"),
         MATCH($C37, INDIRECT("'" &amp; 'Course Map'!$D$8 &amp; "'!A:A"), 0),
         MATCH(D$25, INDIRECT("'" &amp; 'Course Map'!$D$8 &amp; "'!1:1"), 0)
      )
   ),
"-")</f>
        <v/>
      </c>
      <c r="E37" s="57" t="str">
        <f ca="1">IFERROR(
   IF($C37="","",
      INDEX(
         INDIRECT("'" &amp; 'Course Map'!$D$8 &amp; "'!A:AE"),
         MATCH($C37, INDIRECT("'" &amp; 'Course Map'!$D$8 &amp; "'!A:A"), 0),
         MATCH(E$25, INDIRECT("'" &amp; 'Course Map'!$D$8 &amp; "'!1:1"), 0)
      )
   ),
"-")</f>
        <v/>
      </c>
      <c r="F37" s="57" t="str">
        <f ca="1">IFERROR(
   IF($C37="","",
      INDEX(
         INDIRECT("'" &amp; 'Course Map'!$D$8 &amp; "'!A:AE"),
         MATCH($C37, INDIRECT("'" &amp; 'Course Map'!$D$8 &amp; "'!A:A"), 0),
         MATCH(F$25, INDIRECT("'" &amp; 'Course Map'!$D$8 &amp; "'!1:1"), 0)
      )
   ),
"-")</f>
        <v/>
      </c>
      <c r="G37" s="57" t="str">
        <f ca="1">IFERROR(
   IF($C37="","",
      INDEX(
         INDIRECT("'" &amp; 'Course Map'!$D$8 &amp; "'!A:AE"),
         MATCH($C37, INDIRECT("'" &amp; 'Course Map'!$D$8 &amp; "'!A:A"), 0),
         MATCH(G$25, INDIRECT("'" &amp; 'Course Map'!$D$8 &amp; "'!1:1"), 0)
      )
   ),
"-")</f>
        <v/>
      </c>
      <c r="H37" s="58" t="str">
        <f ca="1">IFERROR(
   IF($C37="","",
      INDEX(
         INDIRECT("'" &amp; 'Course Map'!$D$8 &amp; "'!A:AE"),
         MATCH($C37, INDIRECT("'" &amp; 'Course Map'!$D$8 &amp; "'!A:A"), 0),
         MATCH(H$25, INDIRECT("'" &amp; 'Course Map'!$D$8 &amp; "'!1:1"), 0)
      )
   ),
"-")</f>
        <v/>
      </c>
      <c r="I37" s="58" t="str">
        <f>IF(ISBLANK($C37),"",IF(AND($D37="-",$E37="-",F37="-",G37="-",H37="-",IF(COUNTIF($C37,"AMU????"),0,1),IF(COUNTIF($C37,"FIT????"),0,1),IF(COUNTIF($C37,"MAT????"),0,1),COUNTIF('2025'!$A:$A,'Course Map'!$C37)=1),"Yes","-"))</f>
        <v/>
      </c>
      <c r="J37" s="150" t="str">
        <f t="shared" si="0"/>
        <v/>
      </c>
      <c r="K37" s="406"/>
      <c r="L37" s="99"/>
      <c r="M37" s="5"/>
    </row>
    <row r="38" spans="1:13" ht="15" customHeight="1" x14ac:dyDescent="0.25">
      <c r="A38" s="118"/>
      <c r="B38" s="96"/>
      <c r="C38" s="60"/>
      <c r="D38" s="57" t="str">
        <f ca="1">IFERROR(
   IF($C38="","",
      INDEX(
         INDIRECT("'" &amp; 'Course Map'!$D$8 &amp; "'!A:AE"),
         MATCH($C38, INDIRECT("'" &amp; 'Course Map'!$D$8 &amp; "'!A:A"), 0),
         MATCH(D$25, INDIRECT("'" &amp; 'Course Map'!$D$8 &amp; "'!1:1"), 0)
      )
   ),
"-")</f>
        <v/>
      </c>
      <c r="E38" s="57" t="str">
        <f ca="1">IFERROR(
   IF($C38="","",
      INDEX(
         INDIRECT("'" &amp; 'Course Map'!$D$8 &amp; "'!A:AE"),
         MATCH($C38, INDIRECT("'" &amp; 'Course Map'!$D$8 &amp; "'!A:A"), 0),
         MATCH(E$25, INDIRECT("'" &amp; 'Course Map'!$D$8 &amp; "'!1:1"), 0)
      )
   ),
"-")</f>
        <v/>
      </c>
      <c r="F38" s="57" t="str">
        <f ca="1">IFERROR(
   IF($C38="","",
      INDEX(
         INDIRECT("'" &amp; 'Course Map'!$D$8 &amp; "'!A:AE"),
         MATCH($C38, INDIRECT("'" &amp; 'Course Map'!$D$8 &amp; "'!A:A"), 0),
         MATCH(F$25, INDIRECT("'" &amp; 'Course Map'!$D$8 &amp; "'!1:1"), 0)
      )
   ),
"-")</f>
        <v/>
      </c>
      <c r="G38" s="57" t="str">
        <f ca="1">IFERROR(
   IF($C38="","",
      INDEX(
         INDIRECT("'" &amp; 'Course Map'!$D$8 &amp; "'!A:AE"),
         MATCH($C38, INDIRECT("'" &amp; 'Course Map'!$D$8 &amp; "'!A:A"), 0),
         MATCH(G$25, INDIRECT("'" &amp; 'Course Map'!$D$8 &amp; "'!1:1"), 0)
      )
   ),
"-")</f>
        <v/>
      </c>
      <c r="H38" s="58" t="str">
        <f ca="1">IFERROR(
   IF($C38="","",
      INDEX(
         INDIRECT("'" &amp; 'Course Map'!$D$8 &amp; "'!A:AE"),
         MATCH($C38, INDIRECT("'" &amp; 'Course Map'!$D$8 &amp; "'!A:A"), 0),
         MATCH(H$25, INDIRECT("'" &amp; 'Course Map'!$D$8 &amp; "'!1:1"), 0)
      )
   ),
"-")</f>
        <v/>
      </c>
      <c r="I38" s="58" t="str">
        <f>IF(ISBLANK($C38),"",IF(AND($D38="-",$E38="-",F38="-",G38="-",H38="-",IF(COUNTIF($C38,"AMU????"),0,1),IF(COUNTIF($C38,"FIT????"),0,1),IF(COUNTIF($C38,"MAT????"),0,1),COUNTIF('2025'!$A:$A,'Course Map'!$C38)=1),"Yes","-"))</f>
        <v/>
      </c>
      <c r="J38" s="150" t="str">
        <f t="shared" si="0"/>
        <v/>
      </c>
      <c r="K38" s="406"/>
      <c r="L38" s="99"/>
      <c r="M38" s="5"/>
    </row>
    <row r="39" spans="1:13" ht="15" customHeight="1" x14ac:dyDescent="0.25">
      <c r="A39" s="118"/>
      <c r="B39" s="96"/>
      <c r="C39" s="59"/>
      <c r="D39" s="57" t="str">
        <f ca="1">IFERROR(
   IF($C39="","",
      INDEX(
         INDIRECT("'" &amp; 'Course Map'!$D$8 &amp; "'!A:AE"),
         MATCH($C39, INDIRECT("'" &amp; 'Course Map'!$D$8 &amp; "'!A:A"), 0),
         MATCH(D$25, INDIRECT("'" &amp; 'Course Map'!$D$8 &amp; "'!1:1"), 0)
      )
   ),
"-")</f>
        <v/>
      </c>
      <c r="E39" s="57" t="str">
        <f ca="1">IFERROR(
   IF($C39="","",
      INDEX(
         INDIRECT("'" &amp; 'Course Map'!$D$8 &amp; "'!A:AE"),
         MATCH($C39, INDIRECT("'" &amp; 'Course Map'!$D$8 &amp; "'!A:A"), 0),
         MATCH(E$25, INDIRECT("'" &amp; 'Course Map'!$D$8 &amp; "'!1:1"), 0)
      )
   ),
"-")</f>
        <v/>
      </c>
      <c r="F39" s="57" t="str">
        <f ca="1">IFERROR(
   IF($C39="","",
      INDEX(
         INDIRECT("'" &amp; 'Course Map'!$D$8 &amp; "'!A:AE"),
         MATCH($C39, INDIRECT("'" &amp; 'Course Map'!$D$8 &amp; "'!A:A"), 0),
         MATCH(F$25, INDIRECT("'" &amp; 'Course Map'!$D$8 &amp; "'!1:1"), 0)
      )
   ),
"-")</f>
        <v/>
      </c>
      <c r="G39" s="57" t="str">
        <f ca="1">IFERROR(
   IF($C39="","",
      INDEX(
         INDIRECT("'" &amp; 'Course Map'!$D$8 &amp; "'!A:AE"),
         MATCH($C39, INDIRECT("'" &amp; 'Course Map'!$D$8 &amp; "'!A:A"), 0),
         MATCH(G$25, INDIRECT("'" &amp; 'Course Map'!$D$8 &amp; "'!1:1"), 0)
      )
   ),
"-")</f>
        <v/>
      </c>
      <c r="H39" s="58" t="str">
        <f ca="1">IFERROR(
   IF($C39="","",
      INDEX(
         INDIRECT("'" &amp; 'Course Map'!$D$8 &amp; "'!A:AE"),
         MATCH($C39, INDIRECT("'" &amp; 'Course Map'!$D$8 &amp; "'!A:A"), 0),
         MATCH(H$25, INDIRECT("'" &amp; 'Course Map'!$D$8 &amp; "'!1:1"), 0)
      )
   ),
"-")</f>
        <v/>
      </c>
      <c r="I39" s="58" t="str">
        <f>IF(ISBLANK($C39),"",IF(AND($D39="-",$E39="-",F39="-",G39="-",H39="-",IF(COUNTIF($C39,"AMU????"),0,1),IF(COUNTIF($C39,"FIT????"),0,1),IF(COUNTIF($C39,"MAT????"),0,1),COUNTIF('2025'!$A:$A,'Course Map'!$C39)=1),"Yes","-"))</f>
        <v/>
      </c>
      <c r="J39" s="150" t="str">
        <f t="shared" si="0"/>
        <v/>
      </c>
      <c r="K39" s="406"/>
      <c r="L39" s="99"/>
      <c r="M39" s="5"/>
    </row>
    <row r="40" spans="1:13" ht="15" customHeight="1" x14ac:dyDescent="0.25">
      <c r="A40" s="118"/>
      <c r="B40" s="96"/>
      <c r="C40" s="61"/>
      <c r="D40" s="57" t="str">
        <f ca="1">IFERROR(
   IF($C40="","",
      INDEX(
         INDIRECT("'" &amp; 'Course Map'!$D$8 &amp; "'!A:AE"),
         MATCH($C40, INDIRECT("'" &amp; 'Course Map'!$D$8 &amp; "'!A:A"), 0),
         MATCH(D$25, INDIRECT("'" &amp; 'Course Map'!$D$8 &amp; "'!1:1"), 0)
      )
   ),
"-")</f>
        <v/>
      </c>
      <c r="E40" s="57" t="str">
        <f ca="1">IFERROR(
   IF($C40="","",
      INDEX(
         INDIRECT("'" &amp; 'Course Map'!$D$8 &amp; "'!A:AE"),
         MATCH($C40, INDIRECT("'" &amp; 'Course Map'!$D$8 &amp; "'!A:A"), 0),
         MATCH(E$25, INDIRECT("'" &amp; 'Course Map'!$D$8 &amp; "'!1:1"), 0)
      )
   ),
"-")</f>
        <v/>
      </c>
      <c r="F40" s="57" t="str">
        <f ca="1">IFERROR(
   IF($C40="","",
      INDEX(
         INDIRECT("'" &amp; 'Course Map'!$D$8 &amp; "'!A:AE"),
         MATCH($C40, INDIRECT("'" &amp; 'Course Map'!$D$8 &amp; "'!A:A"), 0),
         MATCH(F$25, INDIRECT("'" &amp; 'Course Map'!$D$8 &amp; "'!1:1"), 0)
      )
   ),
"-")</f>
        <v/>
      </c>
      <c r="G40" s="57" t="str">
        <f ca="1">IFERROR(
   IF($C40="","",
      INDEX(
         INDIRECT("'" &amp; 'Course Map'!$D$8 &amp; "'!A:AE"),
         MATCH($C40, INDIRECT("'" &amp; 'Course Map'!$D$8 &amp; "'!A:A"), 0),
         MATCH(G$25, INDIRECT("'" &amp; 'Course Map'!$D$8 &amp; "'!1:1"), 0)
      )
   ),
"-")</f>
        <v/>
      </c>
      <c r="H40" s="58" t="str">
        <f ca="1">IFERROR(
   IF($C40="","",
      INDEX(
         INDIRECT("'" &amp; 'Course Map'!$D$8 &amp; "'!A:AE"),
         MATCH($C40, INDIRECT("'" &amp; 'Course Map'!$D$8 &amp; "'!A:A"), 0),
         MATCH(H$25, INDIRECT("'" &amp; 'Course Map'!$D$8 &amp; "'!1:1"), 0)
      )
   ),
"-")</f>
        <v/>
      </c>
      <c r="I40" s="58" t="str">
        <f>IF(ISBLANK($C40),"",IF(AND($D40="-",$E40="-",F40="-",G40="-",H40="-",IF(COUNTIF($C40,"AMU????"),0,1),IF(COUNTIF($C40,"FIT????"),0,1),IF(COUNTIF($C40,"MAT????"),0,1),COUNTIF('2025'!$A:$A,'Course Map'!$C40)=1),"Yes","-"))</f>
        <v/>
      </c>
      <c r="J40" s="150" t="str">
        <f t="shared" si="0"/>
        <v/>
      </c>
      <c r="K40" s="406"/>
      <c r="L40" s="99"/>
      <c r="M40" s="5"/>
    </row>
    <row r="41" spans="1:13" ht="15" customHeight="1" x14ac:dyDescent="0.25">
      <c r="A41" s="118"/>
      <c r="B41" s="96"/>
      <c r="C41" s="62"/>
      <c r="D41" s="63" t="str">
        <f ca="1">IFERROR(
   IF($C41="","",
      INDEX(
         INDIRECT("'" &amp; 'Course Map'!$D$8 &amp; "'!A:AE"),
         MATCH($C41, INDIRECT("'" &amp; 'Course Map'!$D$8 &amp; "'!A:A"), 0),
         MATCH(D$25, INDIRECT("'" &amp; 'Course Map'!$D$8 &amp; "'!1:1"), 0)
      )
   ),
"-")</f>
        <v/>
      </c>
      <c r="E41" s="63" t="str">
        <f ca="1">IFERROR(
   IF($C41="","",
      INDEX(
         INDIRECT("'" &amp; 'Course Map'!$D$8 &amp; "'!A:AE"),
         MATCH($C41, INDIRECT("'" &amp; 'Course Map'!$D$8 &amp; "'!A:A"), 0),
         MATCH(E$25, INDIRECT("'" &amp; 'Course Map'!$D$8 &amp; "'!1:1"), 0)
      )
   ),
"-")</f>
        <v/>
      </c>
      <c r="F41" s="63" t="str">
        <f ca="1">IFERROR(
   IF($C41="","",
      INDEX(
         INDIRECT("'" &amp; 'Course Map'!$D$8 &amp; "'!A:AE"),
         MATCH($C41, INDIRECT("'" &amp; 'Course Map'!$D$8 &amp; "'!A:A"), 0),
         MATCH(F$25, INDIRECT("'" &amp; 'Course Map'!$D$8 &amp; "'!1:1"), 0)
      )
   ),
"-")</f>
        <v/>
      </c>
      <c r="G41" s="63" t="str">
        <f ca="1">IFERROR(
   IF($C41="","",
      INDEX(
         INDIRECT("'" &amp; 'Course Map'!$D$8 &amp; "'!A:AE"),
         MATCH($C41, INDIRECT("'" &amp; 'Course Map'!$D$8 &amp; "'!A:A"), 0),
         MATCH(G$25, INDIRECT("'" &amp; 'Course Map'!$D$8 &amp; "'!1:1"), 0)
      )
   ),
"-")</f>
        <v/>
      </c>
      <c r="H41" s="64" t="str">
        <f ca="1">IFERROR(
   IF($C41="","",
      INDEX(
         INDIRECT("'" &amp; 'Course Map'!$D$8 &amp; "'!A:AE"),
         MATCH($C41, INDIRECT("'" &amp; 'Course Map'!$D$8 &amp; "'!A:A"), 0),
         MATCH(H$25, INDIRECT("'" &amp; 'Course Map'!$D$8 &amp; "'!1:1"), 0)
      )
   ),
"-")</f>
        <v/>
      </c>
      <c r="I41" s="64" t="str">
        <f>IF(ISBLANK($C41),"",IF(AND($D41="-",$E41="-",F41="-",G41="-",H41="-",IF(COUNTIF($C41,"AMU????"),0,1),IF(COUNTIF($C41,"FIT????"),0,1),IF(COUNTIF($C41,"MAT????"),0,1),COUNTIF('2025'!$A:$A,'Course Map'!$C41)=1),"Yes","-"))</f>
        <v/>
      </c>
      <c r="J41" s="151" t="str">
        <f t="shared" si="0"/>
        <v/>
      </c>
      <c r="K41" s="407"/>
      <c r="L41" s="99"/>
      <c r="M41" s="5"/>
    </row>
    <row r="42" spans="1:13" ht="15" customHeight="1" x14ac:dyDescent="0.25">
      <c r="A42" s="118"/>
      <c r="B42" s="320"/>
      <c r="C42" s="321"/>
      <c r="D42" s="321"/>
      <c r="E42" s="321"/>
      <c r="F42" s="321"/>
      <c r="G42" s="321"/>
      <c r="H42" s="321"/>
      <c r="I42" s="321"/>
      <c r="J42" s="321"/>
      <c r="K42" s="322"/>
      <c r="L42" s="323"/>
      <c r="M42" s="5"/>
    </row>
    <row r="43" spans="1:13" ht="15" customHeight="1" x14ac:dyDescent="0.25">
      <c r="A43" s="118"/>
      <c r="B43" s="320"/>
      <c r="C43" s="324" t="s">
        <v>12</v>
      </c>
      <c r="D43" s="325"/>
      <c r="E43" s="325"/>
      <c r="F43" s="325"/>
      <c r="G43" s="325"/>
      <c r="H43" s="325"/>
      <c r="I43" s="325"/>
      <c r="J43" s="325"/>
      <c r="K43" s="325"/>
      <c r="L43" s="323"/>
      <c r="M43" s="5"/>
    </row>
    <row r="44" spans="1:13" ht="15" customHeight="1" x14ac:dyDescent="0.25">
      <c r="A44" s="118"/>
      <c r="B44" s="96"/>
      <c r="C44" s="408"/>
      <c r="D44" s="409"/>
      <c r="E44" s="409"/>
      <c r="F44" s="409"/>
      <c r="G44" s="409"/>
      <c r="H44" s="409"/>
      <c r="I44" s="409"/>
      <c r="J44" s="409"/>
      <c r="K44" s="410"/>
      <c r="L44" s="97"/>
      <c r="M44" s="5"/>
    </row>
    <row r="45" spans="1:13" ht="15" customHeight="1" x14ac:dyDescent="0.25">
      <c r="A45" s="118"/>
      <c r="B45" s="96"/>
      <c r="C45" s="411"/>
      <c r="D45" s="412"/>
      <c r="E45" s="412"/>
      <c r="F45" s="412"/>
      <c r="G45" s="412"/>
      <c r="H45" s="412"/>
      <c r="I45" s="412"/>
      <c r="J45" s="412"/>
      <c r="K45" s="413"/>
      <c r="L45" s="97"/>
      <c r="M45" s="5"/>
    </row>
    <row r="46" spans="1:13" ht="15" customHeight="1" x14ac:dyDescent="0.25">
      <c r="A46" s="118"/>
      <c r="B46" s="96"/>
      <c r="C46" s="411"/>
      <c r="D46" s="412"/>
      <c r="E46" s="412"/>
      <c r="F46" s="412"/>
      <c r="G46" s="412"/>
      <c r="H46" s="412"/>
      <c r="I46" s="412"/>
      <c r="J46" s="412"/>
      <c r="K46" s="413"/>
      <c r="L46" s="97"/>
      <c r="M46" s="5"/>
    </row>
    <row r="47" spans="1:13" ht="15" customHeight="1" x14ac:dyDescent="0.25">
      <c r="A47" s="118"/>
      <c r="B47" s="96"/>
      <c r="C47" s="411"/>
      <c r="D47" s="412"/>
      <c r="E47" s="412"/>
      <c r="F47" s="412"/>
      <c r="G47" s="412"/>
      <c r="H47" s="412"/>
      <c r="I47" s="412"/>
      <c r="J47" s="412"/>
      <c r="K47" s="413"/>
      <c r="L47" s="97"/>
      <c r="M47" s="5"/>
    </row>
    <row r="48" spans="1:13" ht="15" customHeight="1" x14ac:dyDescent="0.25">
      <c r="A48" s="118"/>
      <c r="B48" s="96"/>
      <c r="C48" s="411"/>
      <c r="D48" s="412"/>
      <c r="E48" s="412"/>
      <c r="F48" s="412"/>
      <c r="G48" s="412"/>
      <c r="H48" s="412"/>
      <c r="I48" s="412"/>
      <c r="J48" s="412"/>
      <c r="K48" s="413"/>
      <c r="L48" s="97"/>
      <c r="M48" s="5"/>
    </row>
    <row r="49" spans="1:13" ht="15" customHeight="1" x14ac:dyDescent="0.25">
      <c r="A49" s="118"/>
      <c r="B49" s="96"/>
      <c r="C49" s="411"/>
      <c r="D49" s="412"/>
      <c r="E49" s="412"/>
      <c r="F49" s="412"/>
      <c r="G49" s="412"/>
      <c r="H49" s="412"/>
      <c r="I49" s="412"/>
      <c r="J49" s="412"/>
      <c r="K49" s="413"/>
      <c r="L49" s="97"/>
      <c r="M49" s="5"/>
    </row>
    <row r="50" spans="1:13" ht="15" customHeight="1" x14ac:dyDescent="0.25">
      <c r="A50" s="118"/>
      <c r="B50" s="96"/>
      <c r="C50" s="411"/>
      <c r="D50" s="412"/>
      <c r="E50" s="412"/>
      <c r="F50" s="412"/>
      <c r="G50" s="412"/>
      <c r="H50" s="412"/>
      <c r="I50" s="412"/>
      <c r="J50" s="412"/>
      <c r="K50" s="413"/>
      <c r="L50" s="97"/>
      <c r="M50" s="5"/>
    </row>
    <row r="51" spans="1:13" ht="15" customHeight="1" x14ac:dyDescent="0.25">
      <c r="A51" s="118"/>
      <c r="B51" s="96"/>
      <c r="C51" s="414"/>
      <c r="D51" s="415"/>
      <c r="E51" s="415"/>
      <c r="F51" s="415"/>
      <c r="G51" s="415"/>
      <c r="H51" s="415"/>
      <c r="I51" s="415"/>
      <c r="J51" s="415"/>
      <c r="K51" s="416"/>
      <c r="L51" s="97"/>
      <c r="M51" s="5"/>
    </row>
    <row r="52" spans="1:13" ht="15.75" customHeight="1" x14ac:dyDescent="0.25">
      <c r="A52" s="118"/>
      <c r="B52" s="100"/>
      <c r="C52" s="101"/>
      <c r="D52" s="101"/>
      <c r="E52" s="101"/>
      <c r="F52" s="101"/>
      <c r="G52" s="101"/>
      <c r="H52" s="101"/>
      <c r="I52" s="101"/>
      <c r="J52" s="101"/>
      <c r="K52" s="101"/>
      <c r="L52" s="102"/>
      <c r="M52" s="5"/>
    </row>
    <row r="53" spans="1:13" ht="5.25" customHeight="1" x14ac:dyDescent="0.25">
      <c r="B53" s="8"/>
      <c r="C53" s="8"/>
      <c r="D53" s="8"/>
      <c r="E53" s="8"/>
      <c r="F53" s="8"/>
      <c r="G53" s="8"/>
      <c r="H53" s="8"/>
      <c r="I53" s="8"/>
      <c r="J53" s="8"/>
      <c r="K53" s="8"/>
      <c r="L53" s="6"/>
      <c r="M53" s="3"/>
    </row>
  </sheetData>
  <sheetProtection algorithmName="SHA-512" hashValue="68Jr1CNHI/4e03izCKIq1lpfG1c/LdGimzvyf+AYRLHuB/yGmZV7MmlCPwB1d3z/PHih/Jat5SV23t3KUsAOWQ==" saltValue="Svzn0hsT7rWIuJcszeRaYg==" spinCount="100000" sheet="1" selectLockedCells="1"/>
  <mergeCells count="17">
    <mergeCell ref="D16:F16"/>
    <mergeCell ref="D17:F17"/>
    <mergeCell ref="K24:K41"/>
    <mergeCell ref="C44:K51"/>
    <mergeCell ref="C24:C25"/>
    <mergeCell ref="C3:K3"/>
    <mergeCell ref="C4:K4"/>
    <mergeCell ref="C5:K5"/>
    <mergeCell ref="C6:K6"/>
    <mergeCell ref="C7:K7"/>
    <mergeCell ref="C8:K8"/>
    <mergeCell ref="D19:E19"/>
    <mergeCell ref="D20:E20"/>
    <mergeCell ref="D21:E21"/>
    <mergeCell ref="D22:E22"/>
    <mergeCell ref="C10:K13"/>
    <mergeCell ref="D15:F15"/>
  </mergeCells>
  <conditionalFormatting sqref="I26:I41">
    <cfRule type="notContainsBlanks" dxfId="446" priority="55">
      <formula>LEN(TRIM(I26))&gt;0</formula>
    </cfRule>
  </conditionalFormatting>
  <conditionalFormatting sqref="D26:D41">
    <cfRule type="notContainsBlanks" dxfId="445" priority="43">
      <formula>LEN(TRIM(D26))&gt;0</formula>
    </cfRule>
  </conditionalFormatting>
  <conditionalFormatting sqref="E26:E41">
    <cfRule type="notContainsBlanks" dxfId="444" priority="46">
      <formula>LEN(TRIM(E26))&gt;0</formula>
    </cfRule>
  </conditionalFormatting>
  <conditionalFormatting sqref="H26:H41">
    <cfRule type="notContainsBlanks" dxfId="443" priority="56">
      <formula>LEN(TRIM(H26))&gt;0</formula>
    </cfRule>
  </conditionalFormatting>
  <conditionalFormatting sqref="J26:J41">
    <cfRule type="notContainsBlanks" dxfId="442" priority="54">
      <formula>LEN(TRIM(J26))&gt;0</formula>
    </cfRule>
  </conditionalFormatting>
  <conditionalFormatting sqref="F26:F41">
    <cfRule type="notContainsBlanks" dxfId="441" priority="51">
      <formula>LEN(TRIM(F26))&gt;0</formula>
    </cfRule>
  </conditionalFormatting>
  <conditionalFormatting sqref="C20:C22">
    <cfRule type="notContainsBlanks" dxfId="440" priority="4">
      <formula>LEN(TRIM(C20))&gt;0</formula>
    </cfRule>
  </conditionalFormatting>
  <conditionalFormatting sqref="D15:F17">
    <cfRule type="notContainsBlanks" dxfId="439" priority="50">
      <formula>LEN(TRIM(D15))&gt;0</formula>
    </cfRule>
  </conditionalFormatting>
  <conditionalFormatting sqref="C26:C41">
    <cfRule type="duplicateValues" dxfId="438" priority="2"/>
  </conditionalFormatting>
  <conditionalFormatting sqref="G26:G41">
    <cfRule type="notContainsBlanks" dxfId="437" priority="57">
      <formula>LEN(TRIM(G26))&gt;0</formula>
    </cfRule>
  </conditionalFormatting>
  <dataValidations count="1">
    <dataValidation type="list" allowBlank="1" showErrorMessage="1" sqref="C20:C22" xr:uid="{00000000-0002-0000-0200-000000000000}">
      <formula1>"1,2,3,4,5"</formula1>
    </dataValidation>
  </dataValidations>
  <pageMargins left="0.23622047244094491" right="0.23622047244094491" top="0.31496062992125984" bottom="0.31496062992125984" header="0" footer="0"/>
  <pageSetup paperSize="9" scale="88"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ECA083D5-F545-4516-A2AA-C56F59780634}">
            <xm:f>COUNTIF('Course Map'!$D$19:$D$55,C26)&gt;0</xm:f>
            <x14:dxf>
              <font>
                <color theme="0"/>
              </font>
              <fill>
                <patternFill>
                  <bgColor rgb="FFFF0000"/>
                </patternFill>
              </fill>
            </x14:dxf>
          </x14:cfRule>
          <xm:sqref>C26:C41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4"/>
  <sheetViews>
    <sheetView topLeftCell="A31" workbookViewId="0">
      <selection activeCell="F38" sqref="F38"/>
    </sheetView>
  </sheetViews>
  <sheetFormatPr defaultRowHeight="12.5" x14ac:dyDescent="0.25"/>
  <cols>
    <col min="1" max="1" width="32.26953125" customWidth="1"/>
    <col min="2" max="2" width="21.453125" customWidth="1"/>
  </cols>
  <sheetData>
    <row r="1" spans="1:2" ht="13" x14ac:dyDescent="0.3">
      <c r="A1" s="17" t="s">
        <v>288</v>
      </c>
      <c r="B1" s="17" t="s">
        <v>554</v>
      </c>
    </row>
    <row r="2" spans="1:2" x14ac:dyDescent="0.25">
      <c r="A2" s="15" t="s">
        <v>306</v>
      </c>
      <c r="B2" s="15" t="s">
        <v>209</v>
      </c>
    </row>
    <row r="3" spans="1:2" s="66" customFormat="1" x14ac:dyDescent="0.25">
      <c r="A3" s="15"/>
      <c r="B3" s="15" t="s">
        <v>211</v>
      </c>
    </row>
    <row r="4" spans="1:2" x14ac:dyDescent="0.25">
      <c r="A4" s="15"/>
      <c r="B4" s="15" t="s">
        <v>210</v>
      </c>
    </row>
    <row r="5" spans="1:2" x14ac:dyDescent="0.25">
      <c r="A5" s="15"/>
      <c r="B5" s="15" t="s">
        <v>212</v>
      </c>
    </row>
    <row r="6" spans="1:2" s="66" customFormat="1" x14ac:dyDescent="0.25">
      <c r="A6" s="15"/>
      <c r="B6" s="15"/>
    </row>
    <row r="7" spans="1:2" x14ac:dyDescent="0.25">
      <c r="A7" s="15"/>
      <c r="B7" s="16"/>
    </row>
    <row r="8" spans="1:2" s="66" customFormat="1" x14ac:dyDescent="0.25">
      <c r="A8" s="15"/>
      <c r="B8" s="16"/>
    </row>
    <row r="9" spans="1:2" x14ac:dyDescent="0.25">
      <c r="A9" s="15"/>
      <c r="B9" s="16"/>
    </row>
    <row r="10" spans="1:2" x14ac:dyDescent="0.25">
      <c r="A10" s="15"/>
      <c r="B10" s="16"/>
    </row>
    <row r="11" spans="1:2" x14ac:dyDescent="0.25">
      <c r="B11" s="16"/>
    </row>
    <row r="13" spans="1:2" x14ac:dyDescent="0.25">
      <c r="A13" s="66"/>
    </row>
    <row r="15" spans="1:2" ht="13" x14ac:dyDescent="0.3">
      <c r="A15" s="17" t="s">
        <v>287</v>
      </c>
      <c r="B15" s="17" t="s">
        <v>509</v>
      </c>
    </row>
    <row r="16" spans="1:2" x14ac:dyDescent="0.25">
      <c r="A16" s="15" t="s">
        <v>502</v>
      </c>
      <c r="B16" s="15" t="s">
        <v>643</v>
      </c>
    </row>
    <row r="17" spans="1:2" x14ac:dyDescent="0.25">
      <c r="A17" s="15" t="s">
        <v>205</v>
      </c>
      <c r="B17" s="15" t="s">
        <v>507</v>
      </c>
    </row>
    <row r="18" spans="1:2" x14ac:dyDescent="0.25">
      <c r="A18" s="15" t="s">
        <v>560</v>
      </c>
      <c r="B18" s="16" t="s">
        <v>508</v>
      </c>
    </row>
    <row r="19" spans="1:2" x14ac:dyDescent="0.25">
      <c r="A19" s="15" t="s">
        <v>561</v>
      </c>
      <c r="B19" s="66"/>
    </row>
    <row r="20" spans="1:2" x14ac:dyDescent="0.25">
      <c r="A20" s="15" t="s">
        <v>562</v>
      </c>
    </row>
    <row r="21" spans="1:2" x14ac:dyDescent="0.25">
      <c r="A21" s="15" t="s">
        <v>289</v>
      </c>
    </row>
    <row r="22" spans="1:2" s="66" customFormat="1" x14ac:dyDescent="0.25">
      <c r="A22" s="15" t="s">
        <v>563</v>
      </c>
    </row>
    <row r="23" spans="1:2" x14ac:dyDescent="0.25">
      <c r="A23" s="15" t="s">
        <v>564</v>
      </c>
    </row>
    <row r="24" spans="1:2" s="66" customFormat="1" x14ac:dyDescent="0.25">
      <c r="A24" s="15" t="s">
        <v>565</v>
      </c>
    </row>
    <row r="25" spans="1:2" x14ac:dyDescent="0.25">
      <c r="A25" s="15" t="s">
        <v>566</v>
      </c>
    </row>
    <row r="26" spans="1:2" x14ac:dyDescent="0.25">
      <c r="A26" s="15" t="s">
        <v>208</v>
      </c>
    </row>
    <row r="27" spans="1:2" x14ac:dyDescent="0.25">
      <c r="A27" s="15" t="s">
        <v>567</v>
      </c>
    </row>
    <row r="28" spans="1:2" s="66" customFormat="1" x14ac:dyDescent="0.25">
      <c r="A28" s="15" t="s">
        <v>568</v>
      </c>
    </row>
    <row r="30" spans="1:2" s="66" customFormat="1" x14ac:dyDescent="0.25">
      <c r="A30"/>
    </row>
    <row r="31" spans="1:2" ht="13" x14ac:dyDescent="0.3">
      <c r="A31" s="17" t="s">
        <v>290</v>
      </c>
    </row>
    <row r="32" spans="1:2" x14ac:dyDescent="0.25">
      <c r="A32" s="15" t="s">
        <v>641</v>
      </c>
    </row>
    <row r="33" spans="1:1" x14ac:dyDescent="0.25">
      <c r="A33" s="15" t="s">
        <v>10</v>
      </c>
    </row>
    <row r="34" spans="1:1" x14ac:dyDescent="0.25">
      <c r="A34" s="15" t="s">
        <v>11</v>
      </c>
    </row>
    <row r="36" spans="1:1" x14ac:dyDescent="0.25">
      <c r="A36" s="66"/>
    </row>
    <row r="37" spans="1:1" s="66" customFormat="1" x14ac:dyDescent="0.25">
      <c r="A37"/>
    </row>
    <row r="38" spans="1:1" ht="13" x14ac:dyDescent="0.3">
      <c r="A38" s="17" t="s">
        <v>291</v>
      </c>
    </row>
    <row r="39" spans="1:1" x14ac:dyDescent="0.25">
      <c r="A39" s="15" t="s">
        <v>292</v>
      </c>
    </row>
    <row r="40" spans="1:1" s="66" customFormat="1" x14ac:dyDescent="0.25">
      <c r="A40" s="88">
        <v>2025</v>
      </c>
    </row>
    <row r="41" spans="1:1" x14ac:dyDescent="0.25">
      <c r="A41" s="88">
        <v>2026</v>
      </c>
    </row>
    <row r="42" spans="1:1" x14ac:dyDescent="0.25">
      <c r="A42" s="88">
        <v>2027</v>
      </c>
    </row>
    <row r="43" spans="1:1" x14ac:dyDescent="0.25">
      <c r="A43" s="88">
        <v>2028</v>
      </c>
    </row>
    <row r="44" spans="1:1" x14ac:dyDescent="0.25">
      <c r="A44" s="88">
        <v>2029</v>
      </c>
    </row>
    <row r="45" spans="1:1" x14ac:dyDescent="0.25">
      <c r="A45" s="88">
        <v>2030</v>
      </c>
    </row>
    <row r="46" spans="1:1" s="66" customFormat="1" x14ac:dyDescent="0.25">
      <c r="A46" s="88">
        <v>2031</v>
      </c>
    </row>
    <row r="47" spans="1:1" x14ac:dyDescent="0.25">
      <c r="A47" s="88">
        <v>2032</v>
      </c>
    </row>
    <row r="48" spans="1:1" x14ac:dyDescent="0.25">
      <c r="A48" s="88">
        <v>2033</v>
      </c>
    </row>
    <row r="51" spans="1:1" ht="13" x14ac:dyDescent="0.3">
      <c r="A51" s="17" t="s">
        <v>506</v>
      </c>
    </row>
    <row r="52" spans="1:1" x14ac:dyDescent="0.25">
      <c r="A52" s="15" t="s">
        <v>642</v>
      </c>
    </row>
    <row r="53" spans="1:1" x14ac:dyDescent="0.25">
      <c r="A53" s="15" t="s">
        <v>230</v>
      </c>
    </row>
    <row r="54" spans="1:1" x14ac:dyDescent="0.25">
      <c r="A54" s="15" t="s">
        <v>229</v>
      </c>
    </row>
  </sheetData>
  <sortState ref="A17:A27">
    <sortCondition ref="A17"/>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313" id="{877AD284-A867-4D18-BDC6-DA971988BE0C}">
            <xm:f>'Course Map'!$D$11=#REF!</xm:f>
            <x14:dxf/>
          </x14:cfRule>
          <xm:sqref>B12:E12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4D853-8AB9-43B8-B3C6-6F578905D883}">
  <sheetPr>
    <outlinePr summaryBelow="0" summaryRight="0"/>
    <pageSetUpPr fitToPage="1"/>
  </sheetPr>
  <dimension ref="A1:U230"/>
  <sheetViews>
    <sheetView zoomScale="115" zoomScaleNormal="115" workbookViewId="0">
      <pane xSplit="1" ySplit="1" topLeftCell="N2" activePane="bottomRight" state="frozen"/>
      <selection pane="topRight" activeCell="B1" sqref="B1"/>
      <selection pane="bottomLeft" activeCell="A2" sqref="A2"/>
      <selection pane="bottomRight" activeCell="Q2" sqref="Q2"/>
    </sheetView>
  </sheetViews>
  <sheetFormatPr defaultColWidth="14.453125" defaultRowHeight="13" x14ac:dyDescent="0.25"/>
  <cols>
    <col min="1" max="1" width="8.90625" style="164" customWidth="1"/>
    <col min="2" max="2" width="36" style="89" customWidth="1"/>
    <col min="3" max="3" width="53.1796875" style="89" hidden="1" customWidth="1"/>
    <col min="4" max="4" width="18.36328125" style="89" customWidth="1"/>
    <col min="5" max="5" width="11" style="89" hidden="1" customWidth="1"/>
    <col min="6" max="8" width="11.1796875" style="89" customWidth="1"/>
    <col min="9" max="9" width="11.453125" style="89" hidden="1" customWidth="1"/>
    <col min="10" max="21" width="11.453125" style="89" customWidth="1"/>
    <col min="22" max="16384" width="14.453125" style="89"/>
  </cols>
  <sheetData>
    <row r="1" spans="1:21" ht="52" x14ac:dyDescent="0.25">
      <c r="A1" s="165" t="s">
        <v>22</v>
      </c>
      <c r="B1" s="165" t="s">
        <v>23</v>
      </c>
      <c r="C1" s="193" t="s">
        <v>12</v>
      </c>
      <c r="D1" s="194" t="s">
        <v>231</v>
      </c>
      <c r="E1" s="174" t="s">
        <v>24</v>
      </c>
      <c r="F1" s="166" t="s">
        <v>570</v>
      </c>
      <c r="G1" s="166" t="s">
        <v>571</v>
      </c>
      <c r="H1" s="173" t="s">
        <v>572</v>
      </c>
      <c r="I1" s="200" t="s">
        <v>217</v>
      </c>
      <c r="J1" s="170" t="s">
        <v>218</v>
      </c>
      <c r="K1" s="167" t="s">
        <v>636</v>
      </c>
      <c r="L1" s="167" t="s">
        <v>220</v>
      </c>
      <c r="M1" s="167" t="s">
        <v>221</v>
      </c>
      <c r="N1" s="167" t="s">
        <v>637</v>
      </c>
      <c r="O1" s="167" t="s">
        <v>222</v>
      </c>
      <c r="P1" s="167" t="s">
        <v>635</v>
      </c>
      <c r="Q1" s="167" t="s">
        <v>639</v>
      </c>
      <c r="R1" s="167" t="s">
        <v>638</v>
      </c>
      <c r="S1" s="167" t="s">
        <v>223</v>
      </c>
      <c r="T1" s="167" t="s">
        <v>224</v>
      </c>
      <c r="U1" s="195" t="s">
        <v>295</v>
      </c>
    </row>
    <row r="2" spans="1:21" x14ac:dyDescent="0.25">
      <c r="A2" s="256" t="s">
        <v>309</v>
      </c>
      <c r="B2" s="257" t="s">
        <v>310</v>
      </c>
      <c r="C2" s="258"/>
      <c r="D2" s="259" t="s">
        <v>11</v>
      </c>
      <c r="E2" s="175"/>
      <c r="F2" s="296" t="s">
        <v>30</v>
      </c>
      <c r="G2" s="168" t="s">
        <v>30</v>
      </c>
      <c r="H2" s="172" t="s">
        <v>30</v>
      </c>
      <c r="I2" s="196" t="s">
        <v>30</v>
      </c>
      <c r="J2" s="171" t="s">
        <v>30</v>
      </c>
      <c r="K2" s="168" t="s">
        <v>30</v>
      </c>
      <c r="L2" s="168" t="s">
        <v>30</v>
      </c>
      <c r="M2" s="168" t="s">
        <v>30</v>
      </c>
      <c r="N2" s="168" t="s">
        <v>30</v>
      </c>
      <c r="O2" s="168" t="s">
        <v>30</v>
      </c>
      <c r="P2" s="168" t="s">
        <v>30</v>
      </c>
      <c r="Q2" s="168" t="s">
        <v>30</v>
      </c>
      <c r="R2" s="168" t="s">
        <v>30</v>
      </c>
      <c r="S2" s="168" t="s">
        <v>30</v>
      </c>
      <c r="T2" s="168" t="s">
        <v>30</v>
      </c>
      <c r="U2" s="172" t="s">
        <v>30</v>
      </c>
    </row>
    <row r="3" spans="1:21" x14ac:dyDescent="0.25">
      <c r="A3" s="256" t="s">
        <v>311</v>
      </c>
      <c r="B3" s="257" t="s">
        <v>312</v>
      </c>
      <c r="C3" s="258"/>
      <c r="D3" s="259" t="s">
        <v>11</v>
      </c>
      <c r="E3" s="175"/>
      <c r="F3" s="296" t="s">
        <v>30</v>
      </c>
      <c r="G3" s="168" t="s">
        <v>30</v>
      </c>
      <c r="H3" s="172" t="s">
        <v>30</v>
      </c>
      <c r="I3" s="196" t="s">
        <v>30</v>
      </c>
      <c r="J3" s="171" t="s">
        <v>30</v>
      </c>
      <c r="K3" s="168" t="s">
        <v>30</v>
      </c>
      <c r="L3" s="168" t="s">
        <v>30</v>
      </c>
      <c r="M3" s="168" t="s">
        <v>30</v>
      </c>
      <c r="N3" s="168" t="s">
        <v>30</v>
      </c>
      <c r="O3" s="168" t="s">
        <v>30</v>
      </c>
      <c r="P3" s="168" t="s">
        <v>30</v>
      </c>
      <c r="Q3" s="168" t="s">
        <v>30</v>
      </c>
      <c r="R3" s="168" t="s">
        <v>30</v>
      </c>
      <c r="S3" s="168" t="s">
        <v>30</v>
      </c>
      <c r="T3" s="168" t="s">
        <v>30</v>
      </c>
      <c r="U3" s="172" t="s">
        <v>30</v>
      </c>
    </row>
    <row r="4" spans="1:21" x14ac:dyDescent="0.25">
      <c r="A4" s="260" t="s">
        <v>313</v>
      </c>
      <c r="B4" s="261" t="s">
        <v>314</v>
      </c>
      <c r="C4" s="258"/>
      <c r="D4" s="259" t="s">
        <v>11</v>
      </c>
      <c r="E4" s="175"/>
      <c r="F4" s="296" t="s">
        <v>30</v>
      </c>
      <c r="G4" s="168" t="s">
        <v>30</v>
      </c>
      <c r="H4" s="172" t="s">
        <v>30</v>
      </c>
      <c r="I4" s="196" t="s">
        <v>30</v>
      </c>
      <c r="J4" s="171" t="s">
        <v>30</v>
      </c>
      <c r="K4" s="168" t="s">
        <v>30</v>
      </c>
      <c r="L4" s="168" t="s">
        <v>30</v>
      </c>
      <c r="M4" s="168" t="s">
        <v>30</v>
      </c>
      <c r="N4" s="168" t="s">
        <v>30</v>
      </c>
      <c r="O4" s="168" t="s">
        <v>30</v>
      </c>
      <c r="P4" s="168" t="s">
        <v>30</v>
      </c>
      <c r="Q4" s="168" t="s">
        <v>30</v>
      </c>
      <c r="R4" s="168" t="s">
        <v>30</v>
      </c>
      <c r="S4" s="168" t="s">
        <v>30</v>
      </c>
      <c r="T4" s="168" t="s">
        <v>30</v>
      </c>
      <c r="U4" s="172" t="s">
        <v>30</v>
      </c>
    </row>
    <row r="5" spans="1:21" x14ac:dyDescent="0.25">
      <c r="A5" s="260" t="s">
        <v>315</v>
      </c>
      <c r="B5" s="261" t="s">
        <v>316</v>
      </c>
      <c r="C5" s="258"/>
      <c r="D5" s="259" t="s">
        <v>10</v>
      </c>
      <c r="E5" s="175"/>
      <c r="F5" s="296" t="s">
        <v>30</v>
      </c>
      <c r="G5" s="168" t="s">
        <v>30</v>
      </c>
      <c r="H5" s="172" t="s">
        <v>30</v>
      </c>
      <c r="I5" s="196" t="s">
        <v>30</v>
      </c>
      <c r="J5" s="171" t="s">
        <v>30</v>
      </c>
      <c r="K5" s="168" t="s">
        <v>30</v>
      </c>
      <c r="L5" s="168" t="s">
        <v>30</v>
      </c>
      <c r="M5" s="168" t="s">
        <v>30</v>
      </c>
      <c r="N5" s="168" t="s">
        <v>30</v>
      </c>
      <c r="O5" s="168" t="s">
        <v>30</v>
      </c>
      <c r="P5" s="168" t="s">
        <v>30</v>
      </c>
      <c r="Q5" s="168" t="s">
        <v>30</v>
      </c>
      <c r="R5" s="168" t="s">
        <v>30</v>
      </c>
      <c r="S5" s="168" t="s">
        <v>30</v>
      </c>
      <c r="T5" s="168" t="s">
        <v>30</v>
      </c>
      <c r="U5" s="172" t="s">
        <v>30</v>
      </c>
    </row>
    <row r="6" spans="1:21" ht="26" x14ac:dyDescent="0.25">
      <c r="A6" s="260" t="s">
        <v>26</v>
      </c>
      <c r="B6" s="262" t="s">
        <v>27</v>
      </c>
      <c r="C6" s="263" t="s">
        <v>28</v>
      </c>
      <c r="D6" s="259" t="s">
        <v>228</v>
      </c>
      <c r="E6" s="176" t="s">
        <v>29</v>
      </c>
      <c r="F6" s="296" t="s">
        <v>30</v>
      </c>
      <c r="G6" s="168" t="s">
        <v>30</v>
      </c>
      <c r="H6" s="172" t="s">
        <v>30</v>
      </c>
      <c r="I6" s="196" t="s">
        <v>30</v>
      </c>
      <c r="J6" s="171" t="s">
        <v>30</v>
      </c>
      <c r="K6" s="168" t="s">
        <v>30</v>
      </c>
      <c r="L6" s="168" t="s">
        <v>30</v>
      </c>
      <c r="M6" s="168" t="s">
        <v>30</v>
      </c>
      <c r="N6" s="168" t="s">
        <v>30</v>
      </c>
      <c r="O6" s="168" t="s">
        <v>30</v>
      </c>
      <c r="P6" s="168" t="s">
        <v>30</v>
      </c>
      <c r="Q6" s="168" t="s">
        <v>30</v>
      </c>
      <c r="R6" s="168" t="s">
        <v>30</v>
      </c>
      <c r="S6" s="168" t="s">
        <v>30</v>
      </c>
      <c r="T6" s="168" t="s">
        <v>30</v>
      </c>
      <c r="U6" s="172" t="s">
        <v>30</v>
      </c>
    </row>
    <row r="7" spans="1:21" ht="26" x14ac:dyDescent="0.25">
      <c r="A7" s="256" t="s">
        <v>241</v>
      </c>
      <c r="B7" s="257" t="s">
        <v>254</v>
      </c>
      <c r="C7" s="264"/>
      <c r="D7" s="259" t="s">
        <v>228</v>
      </c>
      <c r="E7" s="176"/>
      <c r="F7" s="296" t="s">
        <v>30</v>
      </c>
      <c r="G7" s="168" t="s">
        <v>30</v>
      </c>
      <c r="H7" s="172" t="s">
        <v>30</v>
      </c>
      <c r="I7" s="196" t="s">
        <v>30</v>
      </c>
      <c r="J7" s="171" t="s">
        <v>30</v>
      </c>
      <c r="K7" s="168" t="s">
        <v>30</v>
      </c>
      <c r="L7" s="168" t="s">
        <v>30</v>
      </c>
      <c r="M7" s="168" t="s">
        <v>30</v>
      </c>
      <c r="N7" s="168" t="s">
        <v>30</v>
      </c>
      <c r="O7" s="168" t="s">
        <v>30</v>
      </c>
      <c r="P7" s="168" t="s">
        <v>30</v>
      </c>
      <c r="Q7" s="168" t="s">
        <v>30</v>
      </c>
      <c r="R7" s="168" t="s">
        <v>30</v>
      </c>
      <c r="S7" s="168" t="s">
        <v>30</v>
      </c>
      <c r="T7" s="168" t="s">
        <v>30</v>
      </c>
      <c r="U7" s="172" t="s">
        <v>30</v>
      </c>
    </row>
    <row r="8" spans="1:21" ht="26" x14ac:dyDescent="0.25">
      <c r="A8" s="260" t="s">
        <v>31</v>
      </c>
      <c r="B8" s="262" t="s">
        <v>32</v>
      </c>
      <c r="C8" s="263" t="s">
        <v>33</v>
      </c>
      <c r="D8" s="259" t="s">
        <v>228</v>
      </c>
      <c r="E8" s="176" t="s">
        <v>29</v>
      </c>
      <c r="F8" s="296" t="s">
        <v>25</v>
      </c>
      <c r="G8" s="168" t="s">
        <v>30</v>
      </c>
      <c r="H8" s="172" t="s">
        <v>30</v>
      </c>
      <c r="I8" s="196" t="s">
        <v>30</v>
      </c>
      <c r="J8" s="171" t="s">
        <v>25</v>
      </c>
      <c r="K8" s="168" t="s">
        <v>30</v>
      </c>
      <c r="L8" s="168" t="s">
        <v>30</v>
      </c>
      <c r="M8" s="168" t="s">
        <v>30</v>
      </c>
      <c r="N8" s="168" t="s">
        <v>30</v>
      </c>
      <c r="O8" s="168" t="s">
        <v>30</v>
      </c>
      <c r="P8" s="168" t="s">
        <v>30</v>
      </c>
      <c r="Q8" s="168" t="s">
        <v>30</v>
      </c>
      <c r="R8" s="168" t="s">
        <v>30</v>
      </c>
      <c r="S8" s="168" t="s">
        <v>30</v>
      </c>
      <c r="T8" s="168" t="s">
        <v>30</v>
      </c>
      <c r="U8" s="172" t="s">
        <v>30</v>
      </c>
    </row>
    <row r="9" spans="1:21" ht="26" x14ac:dyDescent="0.25">
      <c r="A9" s="256" t="s">
        <v>242</v>
      </c>
      <c r="B9" s="257" t="s">
        <v>255</v>
      </c>
      <c r="C9" s="264"/>
      <c r="D9" s="259" t="s">
        <v>228</v>
      </c>
      <c r="E9" s="176"/>
      <c r="F9" s="296" t="s">
        <v>30</v>
      </c>
      <c r="G9" s="168" t="s">
        <v>30</v>
      </c>
      <c r="H9" s="172" t="s">
        <v>30</v>
      </c>
      <c r="I9" s="196" t="s">
        <v>30</v>
      </c>
      <c r="J9" s="171" t="s">
        <v>30</v>
      </c>
      <c r="K9" s="168" t="s">
        <v>30</v>
      </c>
      <c r="L9" s="168" t="s">
        <v>30</v>
      </c>
      <c r="M9" s="168" t="s">
        <v>30</v>
      </c>
      <c r="N9" s="168" t="s">
        <v>30</v>
      </c>
      <c r="O9" s="168" t="s">
        <v>30</v>
      </c>
      <c r="P9" s="168" t="s">
        <v>30</v>
      </c>
      <c r="Q9" s="168" t="s">
        <v>30</v>
      </c>
      <c r="R9" s="168" t="s">
        <v>30</v>
      </c>
      <c r="S9" s="168" t="s">
        <v>30</v>
      </c>
      <c r="T9" s="168" t="s">
        <v>30</v>
      </c>
      <c r="U9" s="172" t="s">
        <v>30</v>
      </c>
    </row>
    <row r="10" spans="1:21" x14ac:dyDescent="0.25">
      <c r="A10" s="260" t="s">
        <v>34</v>
      </c>
      <c r="B10" s="262" t="s">
        <v>317</v>
      </c>
      <c r="C10" s="263" t="s">
        <v>35</v>
      </c>
      <c r="D10" s="259" t="s">
        <v>228</v>
      </c>
      <c r="E10" s="176" t="s">
        <v>36</v>
      </c>
      <c r="F10" s="296" t="s">
        <v>30</v>
      </c>
      <c r="G10" s="168" t="s">
        <v>30</v>
      </c>
      <c r="H10" s="172" t="s">
        <v>30</v>
      </c>
      <c r="I10" s="196" t="s">
        <v>30</v>
      </c>
      <c r="J10" s="171" t="s">
        <v>40</v>
      </c>
      <c r="K10" s="168" t="s">
        <v>30</v>
      </c>
      <c r="L10" s="168" t="s">
        <v>30</v>
      </c>
      <c r="M10" s="168" t="s">
        <v>30</v>
      </c>
      <c r="N10" s="168" t="s">
        <v>30</v>
      </c>
      <c r="O10" s="168" t="s">
        <v>30</v>
      </c>
      <c r="P10" s="168" t="s">
        <v>30</v>
      </c>
      <c r="Q10" s="168" t="s">
        <v>30</v>
      </c>
      <c r="R10" s="168" t="s">
        <v>30</v>
      </c>
      <c r="S10" s="168" t="s">
        <v>30</v>
      </c>
      <c r="T10" s="168" t="s">
        <v>30</v>
      </c>
      <c r="U10" s="172" t="s">
        <v>30</v>
      </c>
    </row>
    <row r="11" spans="1:21" x14ac:dyDescent="0.25">
      <c r="A11" s="260" t="s">
        <v>37</v>
      </c>
      <c r="B11" s="262" t="s">
        <v>38</v>
      </c>
      <c r="C11" s="263" t="s">
        <v>39</v>
      </c>
      <c r="D11" s="259" t="s">
        <v>228</v>
      </c>
      <c r="E11" s="176" t="s">
        <v>36</v>
      </c>
      <c r="F11" s="296" t="s">
        <v>30</v>
      </c>
      <c r="G11" s="168" t="s">
        <v>30</v>
      </c>
      <c r="H11" s="172" t="s">
        <v>30</v>
      </c>
      <c r="I11" s="196" t="s">
        <v>30</v>
      </c>
      <c r="J11" s="171" t="s">
        <v>25</v>
      </c>
      <c r="K11" s="168" t="s">
        <v>30</v>
      </c>
      <c r="L11" s="168" t="s">
        <v>30</v>
      </c>
      <c r="M11" s="168" t="s">
        <v>30</v>
      </c>
      <c r="N11" s="168" t="s">
        <v>30</v>
      </c>
      <c r="O11" s="168" t="s">
        <v>30</v>
      </c>
      <c r="P11" s="168" t="s">
        <v>30</v>
      </c>
      <c r="Q11" s="168" t="s">
        <v>30</v>
      </c>
      <c r="R11" s="168" t="s">
        <v>30</v>
      </c>
      <c r="S11" s="168" t="s">
        <v>30</v>
      </c>
      <c r="T11" s="168" t="s">
        <v>30</v>
      </c>
      <c r="U11" s="172" t="s">
        <v>30</v>
      </c>
    </row>
    <row r="12" spans="1:21" ht="26" x14ac:dyDescent="0.25">
      <c r="A12" s="256" t="s">
        <v>246</v>
      </c>
      <c r="B12" s="257" t="s">
        <v>259</v>
      </c>
      <c r="C12" s="264"/>
      <c r="D12" s="259" t="s">
        <v>228</v>
      </c>
      <c r="E12" s="176"/>
      <c r="F12" s="296" t="s">
        <v>30</v>
      </c>
      <c r="G12" s="168" t="s">
        <v>30</v>
      </c>
      <c r="H12" s="172" t="s">
        <v>30</v>
      </c>
      <c r="I12" s="196" t="s">
        <v>30</v>
      </c>
      <c r="J12" s="171" t="s">
        <v>30</v>
      </c>
      <c r="K12" s="168" t="s">
        <v>30</v>
      </c>
      <c r="L12" s="168" t="s">
        <v>30</v>
      </c>
      <c r="M12" s="168" t="s">
        <v>30</v>
      </c>
      <c r="N12" s="168" t="s">
        <v>30</v>
      </c>
      <c r="O12" s="168" t="s">
        <v>30</v>
      </c>
      <c r="P12" s="168" t="s">
        <v>30</v>
      </c>
      <c r="Q12" s="168" t="s">
        <v>30</v>
      </c>
      <c r="R12" s="168" t="s">
        <v>30</v>
      </c>
      <c r="S12" s="168" t="s">
        <v>30</v>
      </c>
      <c r="T12" s="168" t="s">
        <v>30</v>
      </c>
      <c r="U12" s="172" t="s">
        <v>30</v>
      </c>
    </row>
    <row r="13" spans="1:21" x14ac:dyDescent="0.25">
      <c r="A13" s="260" t="s">
        <v>41</v>
      </c>
      <c r="B13" s="262" t="s">
        <v>42</v>
      </c>
      <c r="C13" s="263" t="s">
        <v>43</v>
      </c>
      <c r="D13" s="259" t="s">
        <v>228</v>
      </c>
      <c r="E13" s="176" t="s">
        <v>36</v>
      </c>
      <c r="F13" s="296" t="s">
        <v>30</v>
      </c>
      <c r="G13" s="168" t="s">
        <v>30</v>
      </c>
      <c r="H13" s="172" t="s">
        <v>30</v>
      </c>
      <c r="I13" s="196" t="s">
        <v>30</v>
      </c>
      <c r="J13" s="171" t="s">
        <v>25</v>
      </c>
      <c r="K13" s="168" t="s">
        <v>30</v>
      </c>
      <c r="L13" s="168" t="s">
        <v>30</v>
      </c>
      <c r="M13" s="168" t="s">
        <v>30</v>
      </c>
      <c r="N13" s="168" t="s">
        <v>30</v>
      </c>
      <c r="O13" s="168" t="s">
        <v>30</v>
      </c>
      <c r="P13" s="168" t="s">
        <v>30</v>
      </c>
      <c r="Q13" s="168" t="s">
        <v>30</v>
      </c>
      <c r="R13" s="168" t="s">
        <v>30</v>
      </c>
      <c r="S13" s="168" t="s">
        <v>30</v>
      </c>
      <c r="T13" s="168" t="s">
        <v>30</v>
      </c>
      <c r="U13" s="172" t="s">
        <v>30</v>
      </c>
    </row>
    <row r="14" spans="1:21" x14ac:dyDescent="0.25">
      <c r="A14" s="256" t="s">
        <v>245</v>
      </c>
      <c r="B14" s="257" t="s">
        <v>258</v>
      </c>
      <c r="C14" s="264"/>
      <c r="D14" s="259" t="s">
        <v>228</v>
      </c>
      <c r="E14" s="176"/>
      <c r="F14" s="296" t="s">
        <v>30</v>
      </c>
      <c r="G14" s="168" t="s">
        <v>30</v>
      </c>
      <c r="H14" s="172" t="s">
        <v>30</v>
      </c>
      <c r="I14" s="196" t="s">
        <v>30</v>
      </c>
      <c r="J14" s="171" t="s">
        <v>30</v>
      </c>
      <c r="K14" s="168" t="s">
        <v>30</v>
      </c>
      <c r="L14" s="168" t="s">
        <v>30</v>
      </c>
      <c r="M14" s="168" t="s">
        <v>30</v>
      </c>
      <c r="N14" s="168" t="s">
        <v>30</v>
      </c>
      <c r="O14" s="168" t="s">
        <v>30</v>
      </c>
      <c r="P14" s="168" t="s">
        <v>30</v>
      </c>
      <c r="Q14" s="168" t="s">
        <v>30</v>
      </c>
      <c r="R14" s="168" t="s">
        <v>30</v>
      </c>
      <c r="S14" s="168" t="s">
        <v>30</v>
      </c>
      <c r="T14" s="168" t="s">
        <v>30</v>
      </c>
      <c r="U14" s="172" t="s">
        <v>30</v>
      </c>
    </row>
    <row r="15" spans="1:21" ht="26" x14ac:dyDescent="0.25">
      <c r="A15" s="256" t="s">
        <v>247</v>
      </c>
      <c r="B15" s="257" t="s">
        <v>260</v>
      </c>
      <c r="C15" s="264"/>
      <c r="D15" s="259" t="s">
        <v>228</v>
      </c>
      <c r="E15" s="176"/>
      <c r="F15" s="296" t="s">
        <v>30</v>
      </c>
      <c r="G15" s="168" t="s">
        <v>30</v>
      </c>
      <c r="H15" s="172" t="s">
        <v>30</v>
      </c>
      <c r="I15" s="196" t="s">
        <v>30</v>
      </c>
      <c r="J15" s="171" t="s">
        <v>30</v>
      </c>
      <c r="K15" s="168" t="s">
        <v>30</v>
      </c>
      <c r="L15" s="168" t="s">
        <v>30</v>
      </c>
      <c r="M15" s="168" t="s">
        <v>30</v>
      </c>
      <c r="N15" s="168" t="s">
        <v>30</v>
      </c>
      <c r="O15" s="168" t="s">
        <v>30</v>
      </c>
      <c r="P15" s="168" t="s">
        <v>30</v>
      </c>
      <c r="Q15" s="168" t="s">
        <v>30</v>
      </c>
      <c r="R15" s="168" t="s">
        <v>30</v>
      </c>
      <c r="S15" s="168" t="s">
        <v>30</v>
      </c>
      <c r="T15" s="168" t="s">
        <v>30</v>
      </c>
      <c r="U15" s="172" t="s">
        <v>30</v>
      </c>
    </row>
    <row r="16" spans="1:21" ht="26" x14ac:dyDescent="0.25">
      <c r="A16" s="256" t="s">
        <v>250</v>
      </c>
      <c r="B16" s="257" t="s">
        <v>263</v>
      </c>
      <c r="C16" s="264"/>
      <c r="D16" s="259" t="s">
        <v>228</v>
      </c>
      <c r="E16" s="176"/>
      <c r="F16" s="296" t="s">
        <v>30</v>
      </c>
      <c r="G16" s="168" t="s">
        <v>30</v>
      </c>
      <c r="H16" s="172" t="s">
        <v>30</v>
      </c>
      <c r="I16" s="196" t="s">
        <v>30</v>
      </c>
      <c r="J16" s="171" t="s">
        <v>30</v>
      </c>
      <c r="K16" s="168" t="s">
        <v>30</v>
      </c>
      <c r="L16" s="168" t="s">
        <v>30</v>
      </c>
      <c r="M16" s="168" t="s">
        <v>30</v>
      </c>
      <c r="N16" s="168" t="s">
        <v>30</v>
      </c>
      <c r="O16" s="168" t="s">
        <v>30</v>
      </c>
      <c r="P16" s="168" t="s">
        <v>30</v>
      </c>
      <c r="Q16" s="168" t="s">
        <v>30</v>
      </c>
      <c r="R16" s="168" t="s">
        <v>30</v>
      </c>
      <c r="S16" s="168" t="s">
        <v>30</v>
      </c>
      <c r="T16" s="168" t="s">
        <v>30</v>
      </c>
      <c r="U16" s="172" t="s">
        <v>30</v>
      </c>
    </row>
    <row r="17" spans="1:21" x14ac:dyDescent="0.25">
      <c r="A17" s="260" t="s">
        <v>44</v>
      </c>
      <c r="B17" s="262" t="s">
        <v>45</v>
      </c>
      <c r="C17" s="263" t="s">
        <v>46</v>
      </c>
      <c r="D17" s="265" t="s">
        <v>228</v>
      </c>
      <c r="E17" s="176" t="s">
        <v>36</v>
      </c>
      <c r="F17" s="296" t="s">
        <v>30</v>
      </c>
      <c r="G17" s="168" t="s">
        <v>30</v>
      </c>
      <c r="H17" s="172" t="s">
        <v>30</v>
      </c>
      <c r="I17" s="196" t="s">
        <v>30</v>
      </c>
      <c r="J17" s="171" t="s">
        <v>30</v>
      </c>
      <c r="K17" s="168" t="s">
        <v>30</v>
      </c>
      <c r="L17" s="168" t="s">
        <v>30</v>
      </c>
      <c r="M17" s="168" t="s">
        <v>30</v>
      </c>
      <c r="N17" s="168" t="s">
        <v>30</v>
      </c>
      <c r="O17" s="168" t="s">
        <v>30</v>
      </c>
      <c r="P17" s="168" t="s">
        <v>30</v>
      </c>
      <c r="Q17" s="168" t="s">
        <v>30</v>
      </c>
      <c r="R17" s="168" t="s">
        <v>30</v>
      </c>
      <c r="S17" s="168" t="s">
        <v>30</v>
      </c>
      <c r="T17" s="168" t="s">
        <v>30</v>
      </c>
      <c r="U17" s="172" t="s">
        <v>30</v>
      </c>
    </row>
    <row r="18" spans="1:21" x14ac:dyDescent="0.25">
      <c r="A18" s="260" t="s">
        <v>47</v>
      </c>
      <c r="B18" s="262" t="s">
        <v>48</v>
      </c>
      <c r="C18" s="263" t="s">
        <v>49</v>
      </c>
      <c r="D18" s="265" t="s">
        <v>228</v>
      </c>
      <c r="E18" s="176" t="s">
        <v>36</v>
      </c>
      <c r="F18" s="296" t="s">
        <v>30</v>
      </c>
      <c r="G18" s="168" t="s">
        <v>30</v>
      </c>
      <c r="H18" s="172" t="s">
        <v>30</v>
      </c>
      <c r="I18" s="196" t="s">
        <v>30</v>
      </c>
      <c r="J18" s="171" t="s">
        <v>40</v>
      </c>
      <c r="K18" s="168" t="s">
        <v>30</v>
      </c>
      <c r="L18" s="168" t="s">
        <v>30</v>
      </c>
      <c r="M18" s="168" t="s">
        <v>30</v>
      </c>
      <c r="N18" s="168" t="s">
        <v>30</v>
      </c>
      <c r="O18" s="168" t="s">
        <v>30</v>
      </c>
      <c r="P18" s="168" t="s">
        <v>30</v>
      </c>
      <c r="Q18" s="168" t="s">
        <v>30</v>
      </c>
      <c r="R18" s="168" t="s">
        <v>30</v>
      </c>
      <c r="S18" s="168" t="s">
        <v>30</v>
      </c>
      <c r="T18" s="168" t="s">
        <v>30</v>
      </c>
      <c r="U18" s="172" t="s">
        <v>30</v>
      </c>
    </row>
    <row r="19" spans="1:21" ht="26" x14ac:dyDescent="0.25">
      <c r="A19" s="256" t="s">
        <v>249</v>
      </c>
      <c r="B19" s="257" t="s">
        <v>262</v>
      </c>
      <c r="C19" s="264"/>
      <c r="D19" s="259" t="s">
        <v>228</v>
      </c>
      <c r="E19" s="176"/>
      <c r="F19" s="296" t="s">
        <v>30</v>
      </c>
      <c r="G19" s="168" t="s">
        <v>30</v>
      </c>
      <c r="H19" s="172" t="s">
        <v>30</v>
      </c>
      <c r="I19" s="196" t="s">
        <v>30</v>
      </c>
      <c r="J19" s="171" t="s">
        <v>30</v>
      </c>
      <c r="K19" s="168" t="s">
        <v>30</v>
      </c>
      <c r="L19" s="168" t="s">
        <v>30</v>
      </c>
      <c r="M19" s="168" t="s">
        <v>30</v>
      </c>
      <c r="N19" s="168" t="s">
        <v>30</v>
      </c>
      <c r="O19" s="168" t="s">
        <v>30</v>
      </c>
      <c r="P19" s="168" t="s">
        <v>30</v>
      </c>
      <c r="Q19" s="168" t="s">
        <v>30</v>
      </c>
      <c r="R19" s="168" t="s">
        <v>30</v>
      </c>
      <c r="S19" s="168" t="s">
        <v>30</v>
      </c>
      <c r="T19" s="168" t="s">
        <v>30</v>
      </c>
      <c r="U19" s="172" t="s">
        <v>30</v>
      </c>
    </row>
    <row r="20" spans="1:21" ht="26" x14ac:dyDescent="0.25">
      <c r="A20" s="256" t="s">
        <v>248</v>
      </c>
      <c r="B20" s="257" t="s">
        <v>261</v>
      </c>
      <c r="C20" s="264"/>
      <c r="D20" s="259" t="s">
        <v>228</v>
      </c>
      <c r="E20" s="176"/>
      <c r="F20" s="296" t="s">
        <v>30</v>
      </c>
      <c r="G20" s="168" t="s">
        <v>30</v>
      </c>
      <c r="H20" s="172" t="s">
        <v>30</v>
      </c>
      <c r="I20" s="196" t="s">
        <v>30</v>
      </c>
      <c r="J20" s="171" t="s">
        <v>30</v>
      </c>
      <c r="K20" s="168" t="s">
        <v>30</v>
      </c>
      <c r="L20" s="168" t="s">
        <v>30</v>
      </c>
      <c r="M20" s="168" t="s">
        <v>30</v>
      </c>
      <c r="N20" s="168" t="s">
        <v>30</v>
      </c>
      <c r="O20" s="168" t="s">
        <v>30</v>
      </c>
      <c r="P20" s="168" t="s">
        <v>30</v>
      </c>
      <c r="Q20" s="168" t="s">
        <v>30</v>
      </c>
      <c r="R20" s="168" t="s">
        <v>30</v>
      </c>
      <c r="S20" s="168" t="s">
        <v>30</v>
      </c>
      <c r="T20" s="168" t="s">
        <v>30</v>
      </c>
      <c r="U20" s="172" t="s">
        <v>30</v>
      </c>
    </row>
    <row r="21" spans="1:21" x14ac:dyDescent="0.25">
      <c r="A21" s="260" t="s">
        <v>50</v>
      </c>
      <c r="B21" s="262" t="s">
        <v>51</v>
      </c>
      <c r="C21" s="263" t="s">
        <v>35</v>
      </c>
      <c r="D21" s="265" t="s">
        <v>228</v>
      </c>
      <c r="E21" s="176" t="s">
        <v>36</v>
      </c>
      <c r="F21" s="296" t="s">
        <v>30</v>
      </c>
      <c r="G21" s="168" t="s">
        <v>30</v>
      </c>
      <c r="H21" s="172" t="s">
        <v>30</v>
      </c>
      <c r="I21" s="196" t="s">
        <v>30</v>
      </c>
      <c r="J21" s="171" t="s">
        <v>30</v>
      </c>
      <c r="K21" s="168" t="s">
        <v>30</v>
      </c>
      <c r="L21" s="168" t="s">
        <v>30</v>
      </c>
      <c r="M21" s="168" t="s">
        <v>30</v>
      </c>
      <c r="N21" s="168" t="s">
        <v>30</v>
      </c>
      <c r="O21" s="168" t="s">
        <v>30</v>
      </c>
      <c r="P21" s="168" t="s">
        <v>30</v>
      </c>
      <c r="Q21" s="168" t="s">
        <v>30</v>
      </c>
      <c r="R21" s="168" t="s">
        <v>30</v>
      </c>
      <c r="S21" s="168" t="s">
        <v>30</v>
      </c>
      <c r="T21" s="168" t="s">
        <v>30</v>
      </c>
      <c r="U21" s="172" t="s">
        <v>30</v>
      </c>
    </row>
    <row r="22" spans="1:21" x14ac:dyDescent="0.25">
      <c r="A22" s="260" t="s">
        <v>52</v>
      </c>
      <c r="B22" s="262" t="s">
        <v>53</v>
      </c>
      <c r="C22" s="263" t="s">
        <v>30</v>
      </c>
      <c r="D22" s="259" t="s">
        <v>11</v>
      </c>
      <c r="E22" s="176" t="s">
        <v>54</v>
      </c>
      <c r="F22" s="296" t="s">
        <v>30</v>
      </c>
      <c r="G22" s="168" t="s">
        <v>30</v>
      </c>
      <c r="H22" s="172" t="s">
        <v>30</v>
      </c>
      <c r="I22" s="196" t="s">
        <v>30</v>
      </c>
      <c r="J22" s="171" t="s">
        <v>30</v>
      </c>
      <c r="K22" s="168" t="s">
        <v>30</v>
      </c>
      <c r="L22" s="168" t="s">
        <v>30</v>
      </c>
      <c r="M22" s="168" t="s">
        <v>30</v>
      </c>
      <c r="N22" s="168" t="s">
        <v>30</v>
      </c>
      <c r="O22" s="168" t="s">
        <v>30</v>
      </c>
      <c r="P22" s="168" t="s">
        <v>30</v>
      </c>
      <c r="Q22" s="168" t="s">
        <v>30</v>
      </c>
      <c r="R22" s="168" t="s">
        <v>30</v>
      </c>
      <c r="S22" s="168" t="s">
        <v>30</v>
      </c>
      <c r="T22" s="168" t="s">
        <v>30</v>
      </c>
      <c r="U22" s="172" t="s">
        <v>30</v>
      </c>
    </row>
    <row r="23" spans="1:21" x14ac:dyDescent="0.25">
      <c r="A23" s="256" t="s">
        <v>300</v>
      </c>
      <c r="B23" s="257" t="s">
        <v>304</v>
      </c>
      <c r="C23" s="263"/>
      <c r="D23" s="259" t="s">
        <v>11</v>
      </c>
      <c r="E23" s="176" t="s">
        <v>57</v>
      </c>
      <c r="F23" s="296" t="s">
        <v>30</v>
      </c>
      <c r="G23" s="168" t="s">
        <v>30</v>
      </c>
      <c r="H23" s="172" t="s">
        <v>30</v>
      </c>
      <c r="I23" s="196" t="s">
        <v>30</v>
      </c>
      <c r="J23" s="171" t="s">
        <v>30</v>
      </c>
      <c r="K23" s="168" t="s">
        <v>30</v>
      </c>
      <c r="L23" s="168" t="s">
        <v>30</v>
      </c>
      <c r="M23" s="168" t="s">
        <v>30</v>
      </c>
      <c r="N23" s="168" t="s">
        <v>30</v>
      </c>
      <c r="O23" s="168" t="s">
        <v>30</v>
      </c>
      <c r="P23" s="168" t="s">
        <v>30</v>
      </c>
      <c r="Q23" s="168" t="s">
        <v>30</v>
      </c>
      <c r="R23" s="168" t="s">
        <v>30</v>
      </c>
      <c r="S23" s="168" t="s">
        <v>30</v>
      </c>
      <c r="T23" s="168" t="s">
        <v>30</v>
      </c>
      <c r="U23" s="172" t="s">
        <v>30</v>
      </c>
    </row>
    <row r="24" spans="1:21" x14ac:dyDescent="0.25">
      <c r="A24" s="266" t="s">
        <v>500</v>
      </c>
      <c r="B24" s="261" t="s">
        <v>501</v>
      </c>
      <c r="C24" s="263"/>
      <c r="D24" s="259" t="s">
        <v>11</v>
      </c>
      <c r="E24" s="176"/>
      <c r="F24" s="296" t="s">
        <v>30</v>
      </c>
      <c r="G24" s="168" t="s">
        <v>30</v>
      </c>
      <c r="H24" s="172" t="s">
        <v>30</v>
      </c>
      <c r="I24" s="196" t="s">
        <v>30</v>
      </c>
      <c r="J24" s="171" t="s">
        <v>30</v>
      </c>
      <c r="K24" s="168" t="s">
        <v>30</v>
      </c>
      <c r="L24" s="168" t="s">
        <v>30</v>
      </c>
      <c r="M24" s="168" t="s">
        <v>30</v>
      </c>
      <c r="N24" s="168" t="s">
        <v>30</v>
      </c>
      <c r="O24" s="168" t="s">
        <v>30</v>
      </c>
      <c r="P24" s="168" t="s">
        <v>30</v>
      </c>
      <c r="Q24" s="168" t="s">
        <v>30</v>
      </c>
      <c r="R24" s="168" t="s">
        <v>30</v>
      </c>
      <c r="S24" s="168" t="s">
        <v>30</v>
      </c>
      <c r="T24" s="168" t="s">
        <v>30</v>
      </c>
      <c r="U24" s="172" t="s">
        <v>40</v>
      </c>
    </row>
    <row r="25" spans="1:21" ht="26" x14ac:dyDescent="0.25">
      <c r="A25" s="266" t="s">
        <v>301</v>
      </c>
      <c r="B25" s="261" t="s">
        <v>303</v>
      </c>
      <c r="C25" s="263"/>
      <c r="D25" s="259" t="s">
        <v>10</v>
      </c>
      <c r="E25" s="176" t="s">
        <v>57</v>
      </c>
      <c r="F25" s="296" t="s">
        <v>30</v>
      </c>
      <c r="G25" s="168" t="s">
        <v>30</v>
      </c>
      <c r="H25" s="172" t="s">
        <v>30</v>
      </c>
      <c r="I25" s="196" t="s">
        <v>30</v>
      </c>
      <c r="J25" s="171" t="s">
        <v>30</v>
      </c>
      <c r="K25" s="168" t="s">
        <v>30</v>
      </c>
      <c r="L25" s="168" t="s">
        <v>30</v>
      </c>
      <c r="M25" s="168" t="s">
        <v>30</v>
      </c>
      <c r="N25" s="168" t="s">
        <v>30</v>
      </c>
      <c r="O25" s="168" t="s">
        <v>30</v>
      </c>
      <c r="P25" s="168" t="s">
        <v>30</v>
      </c>
      <c r="Q25" s="168" t="s">
        <v>30</v>
      </c>
      <c r="R25" s="168" t="s">
        <v>30</v>
      </c>
      <c r="S25" s="168" t="s">
        <v>30</v>
      </c>
      <c r="T25" s="168" t="s">
        <v>30</v>
      </c>
      <c r="U25" s="172" t="s">
        <v>40</v>
      </c>
    </row>
    <row r="26" spans="1:21" ht="26" x14ac:dyDescent="0.25">
      <c r="A26" s="266" t="s">
        <v>302</v>
      </c>
      <c r="B26" s="261" t="s">
        <v>305</v>
      </c>
      <c r="C26" s="263"/>
      <c r="D26" s="259" t="s">
        <v>11</v>
      </c>
      <c r="E26" s="176" t="s">
        <v>57</v>
      </c>
      <c r="F26" s="296" t="s">
        <v>30</v>
      </c>
      <c r="G26" s="168" t="s">
        <v>30</v>
      </c>
      <c r="H26" s="172" t="s">
        <v>30</v>
      </c>
      <c r="I26" s="196" t="s">
        <v>30</v>
      </c>
      <c r="J26" s="171" t="s">
        <v>30</v>
      </c>
      <c r="K26" s="168" t="s">
        <v>30</v>
      </c>
      <c r="L26" s="168" t="s">
        <v>30</v>
      </c>
      <c r="M26" s="168" t="s">
        <v>30</v>
      </c>
      <c r="N26" s="168" t="s">
        <v>30</v>
      </c>
      <c r="O26" s="168" t="s">
        <v>30</v>
      </c>
      <c r="P26" s="168" t="s">
        <v>30</v>
      </c>
      <c r="Q26" s="168" t="s">
        <v>30</v>
      </c>
      <c r="R26" s="168" t="s">
        <v>30</v>
      </c>
      <c r="S26" s="168" t="s">
        <v>30</v>
      </c>
      <c r="T26" s="168" t="s">
        <v>30</v>
      </c>
      <c r="U26" s="172" t="s">
        <v>40</v>
      </c>
    </row>
    <row r="27" spans="1:21" x14ac:dyDescent="0.25">
      <c r="A27" s="266" t="s">
        <v>516</v>
      </c>
      <c r="B27" s="261" t="s">
        <v>519</v>
      </c>
      <c r="C27" s="263"/>
      <c r="D27" s="259"/>
      <c r="E27" s="176" t="s">
        <v>63</v>
      </c>
      <c r="F27" s="296" t="s">
        <v>30</v>
      </c>
      <c r="G27" s="168" t="s">
        <v>30</v>
      </c>
      <c r="H27" s="172" t="s">
        <v>30</v>
      </c>
      <c r="I27" s="196" t="s">
        <v>30</v>
      </c>
      <c r="J27" s="171" t="s">
        <v>30</v>
      </c>
      <c r="K27" s="168" t="s">
        <v>30</v>
      </c>
      <c r="L27" s="168" t="s">
        <v>30</v>
      </c>
      <c r="M27" s="168" t="s">
        <v>30</v>
      </c>
      <c r="N27" s="168" t="s">
        <v>30</v>
      </c>
      <c r="O27" s="168" t="s">
        <v>30</v>
      </c>
      <c r="P27" s="168" t="s">
        <v>30</v>
      </c>
      <c r="Q27" s="168" t="s">
        <v>30</v>
      </c>
      <c r="R27" s="168" t="s">
        <v>30</v>
      </c>
      <c r="S27" s="168" t="s">
        <v>30</v>
      </c>
      <c r="T27" s="168" t="s">
        <v>30</v>
      </c>
      <c r="U27" s="172" t="s">
        <v>30</v>
      </c>
    </row>
    <row r="28" spans="1:21" x14ac:dyDescent="0.25">
      <c r="A28" s="266" t="s">
        <v>517</v>
      </c>
      <c r="B28" s="261" t="s">
        <v>520</v>
      </c>
      <c r="C28" s="263"/>
      <c r="D28" s="259" t="s">
        <v>11</v>
      </c>
      <c r="E28" s="176"/>
      <c r="F28" s="296" t="s">
        <v>30</v>
      </c>
      <c r="G28" s="168" t="s">
        <v>30</v>
      </c>
      <c r="H28" s="172" t="s">
        <v>30</v>
      </c>
      <c r="I28" s="196" t="s">
        <v>30</v>
      </c>
      <c r="J28" s="171" t="s">
        <v>30</v>
      </c>
      <c r="K28" s="168" t="s">
        <v>30</v>
      </c>
      <c r="L28" s="168" t="s">
        <v>30</v>
      </c>
      <c r="M28" s="168" t="s">
        <v>30</v>
      </c>
      <c r="N28" s="168" t="s">
        <v>30</v>
      </c>
      <c r="O28" s="168" t="s">
        <v>30</v>
      </c>
      <c r="P28" s="168" t="s">
        <v>30</v>
      </c>
      <c r="Q28" s="168" t="s">
        <v>30</v>
      </c>
      <c r="R28" s="168" t="s">
        <v>30</v>
      </c>
      <c r="S28" s="168" t="s">
        <v>30</v>
      </c>
      <c r="T28" s="168" t="s">
        <v>30</v>
      </c>
      <c r="U28" s="172" t="s">
        <v>30</v>
      </c>
    </row>
    <row r="29" spans="1:21" x14ac:dyDescent="0.25">
      <c r="A29" s="266" t="s">
        <v>518</v>
      </c>
      <c r="B29" s="261" t="s">
        <v>521</v>
      </c>
      <c r="C29" s="263"/>
      <c r="D29" s="259"/>
      <c r="E29" s="176"/>
      <c r="F29" s="296" t="s">
        <v>30</v>
      </c>
      <c r="G29" s="168" t="s">
        <v>30</v>
      </c>
      <c r="H29" s="172" t="s">
        <v>30</v>
      </c>
      <c r="I29" s="196" t="s">
        <v>30</v>
      </c>
      <c r="J29" s="171" t="s">
        <v>30</v>
      </c>
      <c r="K29" s="168" t="s">
        <v>30</v>
      </c>
      <c r="L29" s="168" t="s">
        <v>30</v>
      </c>
      <c r="M29" s="168" t="s">
        <v>30</v>
      </c>
      <c r="N29" s="168" t="s">
        <v>30</v>
      </c>
      <c r="O29" s="168" t="s">
        <v>30</v>
      </c>
      <c r="P29" s="168" t="s">
        <v>30</v>
      </c>
      <c r="Q29" s="168" t="s">
        <v>30</v>
      </c>
      <c r="R29" s="168" t="s">
        <v>30</v>
      </c>
      <c r="S29" s="168" t="s">
        <v>30</v>
      </c>
      <c r="T29" s="168" t="s">
        <v>30</v>
      </c>
      <c r="U29" s="172" t="s">
        <v>30</v>
      </c>
    </row>
    <row r="30" spans="1:21" ht="26" x14ac:dyDescent="0.25">
      <c r="A30" s="260" t="s">
        <v>55</v>
      </c>
      <c r="B30" s="262" t="s">
        <v>56</v>
      </c>
      <c r="C30" s="263" t="s">
        <v>30</v>
      </c>
      <c r="D30" s="259" t="s">
        <v>11</v>
      </c>
      <c r="E30" s="176"/>
      <c r="F30" s="296" t="s">
        <v>30</v>
      </c>
      <c r="G30" s="168" t="s">
        <v>30</v>
      </c>
      <c r="H30" s="172" t="s">
        <v>30</v>
      </c>
      <c r="I30" s="196" t="s">
        <v>30</v>
      </c>
      <c r="J30" s="171" t="s">
        <v>30</v>
      </c>
      <c r="K30" s="168" t="s">
        <v>30</v>
      </c>
      <c r="L30" s="168" t="s">
        <v>30</v>
      </c>
      <c r="M30" s="168" t="s">
        <v>30</v>
      </c>
      <c r="N30" s="168" t="s">
        <v>30</v>
      </c>
      <c r="O30" s="168" t="s">
        <v>30</v>
      </c>
      <c r="P30" s="168" t="s">
        <v>30</v>
      </c>
      <c r="Q30" s="168" t="s">
        <v>30</v>
      </c>
      <c r="R30" s="168" t="s">
        <v>30</v>
      </c>
      <c r="S30" s="168" t="s">
        <v>30</v>
      </c>
      <c r="T30" s="168" t="s">
        <v>30</v>
      </c>
      <c r="U30" s="172" t="s">
        <v>30</v>
      </c>
    </row>
    <row r="31" spans="1:21" x14ac:dyDescent="0.25">
      <c r="A31" s="260" t="s">
        <v>58</v>
      </c>
      <c r="B31" s="262" t="s">
        <v>318</v>
      </c>
      <c r="C31" s="263" t="s">
        <v>30</v>
      </c>
      <c r="D31" s="259" t="s">
        <v>10</v>
      </c>
      <c r="E31" s="176"/>
      <c r="F31" s="296" t="s">
        <v>30</v>
      </c>
      <c r="G31" s="168" t="s">
        <v>30</v>
      </c>
      <c r="H31" s="172" t="s">
        <v>30</v>
      </c>
      <c r="I31" s="196" t="s">
        <v>30</v>
      </c>
      <c r="J31" s="171" t="s">
        <v>30</v>
      </c>
      <c r="K31" s="168" t="s">
        <v>30</v>
      </c>
      <c r="L31" s="168" t="s">
        <v>30</v>
      </c>
      <c r="M31" s="168" t="s">
        <v>30</v>
      </c>
      <c r="N31" s="168" t="s">
        <v>30</v>
      </c>
      <c r="O31" s="168" t="s">
        <v>30</v>
      </c>
      <c r="P31" s="168" t="s">
        <v>30</v>
      </c>
      <c r="Q31" s="168" t="s">
        <v>30</v>
      </c>
      <c r="R31" s="168" t="s">
        <v>30</v>
      </c>
      <c r="S31" s="168" t="s">
        <v>30</v>
      </c>
      <c r="T31" s="168" t="s">
        <v>30</v>
      </c>
      <c r="U31" s="172" t="s">
        <v>30</v>
      </c>
    </row>
    <row r="32" spans="1:21" x14ac:dyDescent="0.25">
      <c r="A32" s="260" t="s">
        <v>59</v>
      </c>
      <c r="B32" s="262" t="s">
        <v>60</v>
      </c>
      <c r="C32" s="263" t="s">
        <v>30</v>
      </c>
      <c r="D32" s="259" t="s">
        <v>230</v>
      </c>
      <c r="E32" s="176"/>
      <c r="F32" s="296" t="s">
        <v>30</v>
      </c>
      <c r="G32" s="168" t="s">
        <v>30</v>
      </c>
      <c r="H32" s="172" t="s">
        <v>30</v>
      </c>
      <c r="I32" s="196" t="s">
        <v>30</v>
      </c>
      <c r="J32" s="171" t="s">
        <v>30</v>
      </c>
      <c r="K32" s="168" t="s">
        <v>30</v>
      </c>
      <c r="L32" s="168" t="s">
        <v>30</v>
      </c>
      <c r="M32" s="168" t="s">
        <v>30</v>
      </c>
      <c r="N32" s="168" t="s">
        <v>30</v>
      </c>
      <c r="O32" s="168" t="s">
        <v>30</v>
      </c>
      <c r="P32" s="168" t="s">
        <v>30</v>
      </c>
      <c r="Q32" s="168" t="s">
        <v>30</v>
      </c>
      <c r="R32" s="168" t="s">
        <v>30</v>
      </c>
      <c r="S32" s="168" t="s">
        <v>30</v>
      </c>
      <c r="T32" s="168" t="s">
        <v>30</v>
      </c>
      <c r="U32" s="172" t="s">
        <v>30</v>
      </c>
    </row>
    <row r="33" spans="1:21" x14ac:dyDescent="0.25">
      <c r="A33" s="260" t="s">
        <v>61</v>
      </c>
      <c r="B33" s="262" t="s">
        <v>62</v>
      </c>
      <c r="C33" s="263" t="s">
        <v>30</v>
      </c>
      <c r="D33" s="259" t="s">
        <v>228</v>
      </c>
      <c r="E33" s="176"/>
      <c r="F33" s="296" t="s">
        <v>30</v>
      </c>
      <c r="G33" s="168" t="s">
        <v>30</v>
      </c>
      <c r="H33" s="172" t="s">
        <v>30</v>
      </c>
      <c r="I33" s="196" t="s">
        <v>30</v>
      </c>
      <c r="J33" s="171" t="s">
        <v>30</v>
      </c>
      <c r="K33" s="168" t="s">
        <v>30</v>
      </c>
      <c r="L33" s="168" t="s">
        <v>30</v>
      </c>
      <c r="M33" s="168" t="s">
        <v>30</v>
      </c>
      <c r="N33" s="168" t="s">
        <v>30</v>
      </c>
      <c r="O33" s="168" t="s">
        <v>30</v>
      </c>
      <c r="P33" s="168" t="s">
        <v>30</v>
      </c>
      <c r="Q33" s="168" t="s">
        <v>30</v>
      </c>
      <c r="R33" s="168" t="s">
        <v>30</v>
      </c>
      <c r="S33" s="168" t="s">
        <v>30</v>
      </c>
      <c r="T33" s="168" t="s">
        <v>30</v>
      </c>
      <c r="U33" s="172" t="s">
        <v>30</v>
      </c>
    </row>
    <row r="34" spans="1:21" x14ac:dyDescent="0.25">
      <c r="A34" s="260" t="s">
        <v>319</v>
      </c>
      <c r="B34" s="261" t="s">
        <v>320</v>
      </c>
      <c r="C34" s="263"/>
      <c r="D34" s="259" t="s">
        <v>11</v>
      </c>
      <c r="E34" s="176"/>
      <c r="F34" s="296" t="s">
        <v>30</v>
      </c>
      <c r="G34" s="168" t="s">
        <v>30</v>
      </c>
      <c r="H34" s="172" t="s">
        <v>30</v>
      </c>
      <c r="I34" s="196" t="s">
        <v>30</v>
      </c>
      <c r="J34" s="171" t="s">
        <v>30</v>
      </c>
      <c r="K34" s="168" t="s">
        <v>30</v>
      </c>
      <c r="L34" s="168" t="s">
        <v>30</v>
      </c>
      <c r="M34" s="168" t="s">
        <v>30</v>
      </c>
      <c r="N34" s="168" t="s">
        <v>30</v>
      </c>
      <c r="O34" s="168" t="s">
        <v>30</v>
      </c>
      <c r="P34" s="168" t="s">
        <v>30</v>
      </c>
      <c r="Q34" s="168" t="s">
        <v>30</v>
      </c>
      <c r="R34" s="168" t="s">
        <v>30</v>
      </c>
      <c r="S34" s="168" t="s">
        <v>30</v>
      </c>
      <c r="T34" s="168" t="s">
        <v>30</v>
      </c>
      <c r="U34" s="172" t="s">
        <v>30</v>
      </c>
    </row>
    <row r="35" spans="1:21" x14ac:dyDescent="0.25">
      <c r="A35" s="260" t="s">
        <v>321</v>
      </c>
      <c r="B35" s="261" t="s">
        <v>322</v>
      </c>
      <c r="C35" s="263"/>
      <c r="D35" s="259" t="s">
        <v>11</v>
      </c>
      <c r="E35" s="176"/>
      <c r="F35" s="296" t="s">
        <v>30</v>
      </c>
      <c r="G35" s="168" t="s">
        <v>30</v>
      </c>
      <c r="H35" s="172" t="s">
        <v>30</v>
      </c>
      <c r="I35" s="196" t="s">
        <v>30</v>
      </c>
      <c r="J35" s="171" t="s">
        <v>30</v>
      </c>
      <c r="K35" s="168" t="s">
        <v>30</v>
      </c>
      <c r="L35" s="168" t="s">
        <v>30</v>
      </c>
      <c r="M35" s="168" t="s">
        <v>30</v>
      </c>
      <c r="N35" s="168" t="s">
        <v>30</v>
      </c>
      <c r="O35" s="168" t="s">
        <v>30</v>
      </c>
      <c r="P35" s="168" t="s">
        <v>30</v>
      </c>
      <c r="Q35" s="168" t="s">
        <v>30</v>
      </c>
      <c r="R35" s="168" t="s">
        <v>30</v>
      </c>
      <c r="S35" s="168" t="s">
        <v>30</v>
      </c>
      <c r="T35" s="168" t="s">
        <v>30</v>
      </c>
      <c r="U35" s="172" t="s">
        <v>30</v>
      </c>
    </row>
    <row r="36" spans="1:21" x14ac:dyDescent="0.25">
      <c r="A36" s="260" t="s">
        <v>323</v>
      </c>
      <c r="B36" s="261" t="s">
        <v>324</v>
      </c>
      <c r="C36" s="263"/>
      <c r="D36" s="259" t="s">
        <v>11</v>
      </c>
      <c r="E36" s="176"/>
      <c r="F36" s="296" t="s">
        <v>30</v>
      </c>
      <c r="G36" s="168" t="s">
        <v>30</v>
      </c>
      <c r="H36" s="172" t="s">
        <v>30</v>
      </c>
      <c r="I36" s="196" t="s">
        <v>30</v>
      </c>
      <c r="J36" s="171" t="s">
        <v>30</v>
      </c>
      <c r="K36" s="168" t="s">
        <v>30</v>
      </c>
      <c r="L36" s="168" t="s">
        <v>30</v>
      </c>
      <c r="M36" s="168" t="s">
        <v>30</v>
      </c>
      <c r="N36" s="168" t="s">
        <v>30</v>
      </c>
      <c r="O36" s="168" t="s">
        <v>30</v>
      </c>
      <c r="P36" s="168" t="s">
        <v>30</v>
      </c>
      <c r="Q36" s="168" t="s">
        <v>30</v>
      </c>
      <c r="R36" s="168" t="s">
        <v>30</v>
      </c>
      <c r="S36" s="168" t="s">
        <v>30</v>
      </c>
      <c r="T36" s="168" t="s">
        <v>30</v>
      </c>
      <c r="U36" s="172" t="s">
        <v>30</v>
      </c>
    </row>
    <row r="37" spans="1:21" x14ac:dyDescent="0.25">
      <c r="A37" s="260" t="s">
        <v>325</v>
      </c>
      <c r="B37" s="261" t="s">
        <v>326</v>
      </c>
      <c r="C37" s="263"/>
      <c r="D37" s="259" t="s">
        <v>11</v>
      </c>
      <c r="E37" s="176"/>
      <c r="F37" s="296" t="s">
        <v>30</v>
      </c>
      <c r="G37" s="168" t="s">
        <v>30</v>
      </c>
      <c r="H37" s="172" t="s">
        <v>30</v>
      </c>
      <c r="I37" s="196" t="s">
        <v>30</v>
      </c>
      <c r="J37" s="171" t="s">
        <v>30</v>
      </c>
      <c r="K37" s="168" t="s">
        <v>30</v>
      </c>
      <c r="L37" s="168" t="s">
        <v>30</v>
      </c>
      <c r="M37" s="168" t="s">
        <v>30</v>
      </c>
      <c r="N37" s="168" t="s">
        <v>30</v>
      </c>
      <c r="O37" s="168" t="s">
        <v>30</v>
      </c>
      <c r="P37" s="168" t="s">
        <v>30</v>
      </c>
      <c r="Q37" s="168" t="s">
        <v>30</v>
      </c>
      <c r="R37" s="168" t="s">
        <v>30</v>
      </c>
      <c r="S37" s="168" t="s">
        <v>30</v>
      </c>
      <c r="T37" s="168" t="s">
        <v>30</v>
      </c>
      <c r="U37" s="172" t="s">
        <v>30</v>
      </c>
    </row>
    <row r="38" spans="1:21" x14ac:dyDescent="0.25">
      <c r="A38" s="260" t="s">
        <v>327</v>
      </c>
      <c r="B38" s="261" t="s">
        <v>328</v>
      </c>
      <c r="C38" s="263"/>
      <c r="D38" s="259" t="s">
        <v>10</v>
      </c>
      <c r="E38" s="176"/>
      <c r="F38" s="296" t="s">
        <v>30</v>
      </c>
      <c r="G38" s="168" t="s">
        <v>30</v>
      </c>
      <c r="H38" s="172" t="s">
        <v>30</v>
      </c>
      <c r="I38" s="196" t="s">
        <v>30</v>
      </c>
      <c r="J38" s="171" t="s">
        <v>30</v>
      </c>
      <c r="K38" s="168" t="s">
        <v>30</v>
      </c>
      <c r="L38" s="168" t="s">
        <v>30</v>
      </c>
      <c r="M38" s="168" t="s">
        <v>30</v>
      </c>
      <c r="N38" s="168" t="s">
        <v>30</v>
      </c>
      <c r="O38" s="168" t="s">
        <v>30</v>
      </c>
      <c r="P38" s="168" t="s">
        <v>30</v>
      </c>
      <c r="Q38" s="168" t="s">
        <v>30</v>
      </c>
      <c r="R38" s="168" t="s">
        <v>30</v>
      </c>
      <c r="S38" s="168" t="s">
        <v>30</v>
      </c>
      <c r="T38" s="168" t="s">
        <v>30</v>
      </c>
      <c r="U38" s="172" t="s">
        <v>30</v>
      </c>
    </row>
    <row r="39" spans="1:21" x14ac:dyDescent="0.25">
      <c r="A39" s="260" t="s">
        <v>329</v>
      </c>
      <c r="B39" s="261" t="s">
        <v>330</v>
      </c>
      <c r="C39" s="263"/>
      <c r="D39" s="259" t="s">
        <v>10</v>
      </c>
      <c r="E39" s="176"/>
      <c r="F39" s="296" t="s">
        <v>30</v>
      </c>
      <c r="G39" s="168" t="s">
        <v>30</v>
      </c>
      <c r="H39" s="172" t="s">
        <v>30</v>
      </c>
      <c r="I39" s="196" t="s">
        <v>30</v>
      </c>
      <c r="J39" s="171" t="s">
        <v>30</v>
      </c>
      <c r="K39" s="168" t="s">
        <v>30</v>
      </c>
      <c r="L39" s="168" t="s">
        <v>30</v>
      </c>
      <c r="M39" s="168" t="s">
        <v>30</v>
      </c>
      <c r="N39" s="168" t="s">
        <v>30</v>
      </c>
      <c r="O39" s="168" t="s">
        <v>30</v>
      </c>
      <c r="P39" s="168" t="s">
        <v>30</v>
      </c>
      <c r="Q39" s="168" t="s">
        <v>30</v>
      </c>
      <c r="R39" s="168" t="s">
        <v>30</v>
      </c>
      <c r="S39" s="168" t="s">
        <v>30</v>
      </c>
      <c r="T39" s="168" t="s">
        <v>30</v>
      </c>
      <c r="U39" s="172" t="s">
        <v>30</v>
      </c>
    </row>
    <row r="40" spans="1:21" x14ac:dyDescent="0.25">
      <c r="A40" s="260" t="s">
        <v>331</v>
      </c>
      <c r="B40" s="261" t="s">
        <v>332</v>
      </c>
      <c r="C40" s="263"/>
      <c r="D40" s="259" t="s">
        <v>11</v>
      </c>
      <c r="E40" s="176"/>
      <c r="F40" s="296" t="s">
        <v>30</v>
      </c>
      <c r="G40" s="168" t="s">
        <v>30</v>
      </c>
      <c r="H40" s="172" t="s">
        <v>30</v>
      </c>
      <c r="I40" s="196" t="s">
        <v>30</v>
      </c>
      <c r="J40" s="171" t="s">
        <v>30</v>
      </c>
      <c r="K40" s="168" t="s">
        <v>30</v>
      </c>
      <c r="L40" s="168" t="s">
        <v>30</v>
      </c>
      <c r="M40" s="168" t="s">
        <v>30</v>
      </c>
      <c r="N40" s="168" t="s">
        <v>30</v>
      </c>
      <c r="O40" s="168" t="s">
        <v>30</v>
      </c>
      <c r="P40" s="168" t="s">
        <v>30</v>
      </c>
      <c r="Q40" s="168" t="s">
        <v>30</v>
      </c>
      <c r="R40" s="168" t="s">
        <v>30</v>
      </c>
      <c r="S40" s="168" t="s">
        <v>30</v>
      </c>
      <c r="T40" s="168" t="s">
        <v>30</v>
      </c>
      <c r="U40" s="172" t="s">
        <v>30</v>
      </c>
    </row>
    <row r="41" spans="1:21" x14ac:dyDescent="0.25">
      <c r="A41" s="260" t="s">
        <v>574</v>
      </c>
      <c r="B41" s="261"/>
      <c r="C41" s="263"/>
      <c r="D41" s="259" t="s">
        <v>11</v>
      </c>
      <c r="E41" s="176" t="s">
        <v>29</v>
      </c>
      <c r="F41" s="296" t="s">
        <v>30</v>
      </c>
      <c r="G41" s="168" t="s">
        <v>30</v>
      </c>
      <c r="H41" s="172" t="s">
        <v>30</v>
      </c>
      <c r="I41" s="196" t="s">
        <v>30</v>
      </c>
      <c r="J41" s="171" t="s">
        <v>30</v>
      </c>
      <c r="K41" s="168" t="s">
        <v>30</v>
      </c>
      <c r="L41" s="168" t="s">
        <v>30</v>
      </c>
      <c r="M41" s="168" t="s">
        <v>30</v>
      </c>
      <c r="N41" s="168" t="s">
        <v>30</v>
      </c>
      <c r="O41" s="168" t="s">
        <v>30</v>
      </c>
      <c r="P41" s="168" t="s">
        <v>30</v>
      </c>
      <c r="Q41" s="168" t="s">
        <v>30</v>
      </c>
      <c r="R41" s="168" t="s">
        <v>30</v>
      </c>
      <c r="S41" s="168" t="s">
        <v>30</v>
      </c>
      <c r="T41" s="168" t="s">
        <v>30</v>
      </c>
      <c r="U41" s="172" t="s">
        <v>30</v>
      </c>
    </row>
    <row r="42" spans="1:21" x14ac:dyDescent="0.25">
      <c r="A42" s="260" t="s">
        <v>333</v>
      </c>
      <c r="B42" s="261" t="s">
        <v>334</v>
      </c>
      <c r="C42" s="263"/>
      <c r="D42" s="259" t="s">
        <v>11</v>
      </c>
      <c r="E42" s="176"/>
      <c r="F42" s="296" t="s">
        <v>30</v>
      </c>
      <c r="G42" s="168" t="s">
        <v>30</v>
      </c>
      <c r="H42" s="172" t="s">
        <v>30</v>
      </c>
      <c r="I42" s="196" t="s">
        <v>30</v>
      </c>
      <c r="J42" s="171" t="s">
        <v>30</v>
      </c>
      <c r="K42" s="168" t="s">
        <v>30</v>
      </c>
      <c r="L42" s="168" t="s">
        <v>30</v>
      </c>
      <c r="M42" s="168" t="s">
        <v>30</v>
      </c>
      <c r="N42" s="168" t="s">
        <v>30</v>
      </c>
      <c r="O42" s="168" t="s">
        <v>30</v>
      </c>
      <c r="P42" s="168" t="s">
        <v>30</v>
      </c>
      <c r="Q42" s="168" t="s">
        <v>30</v>
      </c>
      <c r="R42" s="168" t="s">
        <v>30</v>
      </c>
      <c r="S42" s="168" t="s">
        <v>30</v>
      </c>
      <c r="T42" s="168" t="s">
        <v>30</v>
      </c>
      <c r="U42" s="172" t="s">
        <v>30</v>
      </c>
    </row>
    <row r="43" spans="1:21" x14ac:dyDescent="0.25">
      <c r="A43" s="260" t="s">
        <v>575</v>
      </c>
      <c r="B43" s="261"/>
      <c r="C43" s="263"/>
      <c r="D43" s="259" t="s">
        <v>10</v>
      </c>
      <c r="E43" s="176" t="s">
        <v>67</v>
      </c>
      <c r="F43" s="296" t="s">
        <v>30</v>
      </c>
      <c r="G43" s="168" t="s">
        <v>30</v>
      </c>
      <c r="H43" s="172" t="s">
        <v>30</v>
      </c>
      <c r="I43" s="196" t="s">
        <v>30</v>
      </c>
      <c r="J43" s="171" t="s">
        <v>30</v>
      </c>
      <c r="K43" s="168" t="s">
        <v>30</v>
      </c>
      <c r="L43" s="168" t="s">
        <v>30</v>
      </c>
      <c r="M43" s="168" t="s">
        <v>30</v>
      </c>
      <c r="N43" s="168" t="s">
        <v>30</v>
      </c>
      <c r="O43" s="168" t="s">
        <v>30</v>
      </c>
      <c r="P43" s="168" t="s">
        <v>30</v>
      </c>
      <c r="Q43" s="168" t="s">
        <v>30</v>
      </c>
      <c r="R43" s="168" t="s">
        <v>30</v>
      </c>
      <c r="S43" s="168" t="s">
        <v>30</v>
      </c>
      <c r="T43" s="168" t="s">
        <v>30</v>
      </c>
      <c r="U43" s="172" t="s">
        <v>30</v>
      </c>
    </row>
    <row r="44" spans="1:21" x14ac:dyDescent="0.25">
      <c r="A44" s="260" t="s">
        <v>335</v>
      </c>
      <c r="B44" s="261" t="s">
        <v>336</v>
      </c>
      <c r="C44" s="263"/>
      <c r="D44" s="259" t="s">
        <v>11</v>
      </c>
      <c r="E44" s="176" t="s">
        <v>29</v>
      </c>
      <c r="F44" s="296" t="s">
        <v>30</v>
      </c>
      <c r="G44" s="168" t="s">
        <v>30</v>
      </c>
      <c r="H44" s="172" t="s">
        <v>30</v>
      </c>
      <c r="I44" s="196" t="s">
        <v>30</v>
      </c>
      <c r="J44" s="171" t="s">
        <v>30</v>
      </c>
      <c r="K44" s="168" t="s">
        <v>30</v>
      </c>
      <c r="L44" s="168" t="s">
        <v>30</v>
      </c>
      <c r="M44" s="168" t="s">
        <v>30</v>
      </c>
      <c r="N44" s="168" t="s">
        <v>30</v>
      </c>
      <c r="O44" s="168" t="s">
        <v>30</v>
      </c>
      <c r="P44" s="168" t="s">
        <v>30</v>
      </c>
      <c r="Q44" s="168" t="s">
        <v>30</v>
      </c>
      <c r="R44" s="168" t="s">
        <v>30</v>
      </c>
      <c r="S44" s="168" t="s">
        <v>30</v>
      </c>
      <c r="T44" s="168" t="s">
        <v>30</v>
      </c>
      <c r="U44" s="172" t="s">
        <v>30</v>
      </c>
    </row>
    <row r="45" spans="1:21" ht="26" x14ac:dyDescent="0.25">
      <c r="A45" s="260" t="s">
        <v>337</v>
      </c>
      <c r="B45" s="261" t="s">
        <v>338</v>
      </c>
      <c r="C45" s="263"/>
      <c r="D45" s="259" t="s">
        <v>228</v>
      </c>
      <c r="E45" s="176" t="s">
        <v>64</v>
      </c>
      <c r="F45" s="296" t="s">
        <v>30</v>
      </c>
      <c r="G45" s="168" t="s">
        <v>30</v>
      </c>
      <c r="H45" s="172" t="s">
        <v>30</v>
      </c>
      <c r="I45" s="196" t="s">
        <v>30</v>
      </c>
      <c r="J45" s="171" t="s">
        <v>30</v>
      </c>
      <c r="K45" s="168" t="s">
        <v>30</v>
      </c>
      <c r="L45" s="168" t="s">
        <v>30</v>
      </c>
      <c r="M45" s="168" t="s">
        <v>30</v>
      </c>
      <c r="N45" s="168" t="s">
        <v>30</v>
      </c>
      <c r="O45" s="168" t="s">
        <v>30</v>
      </c>
      <c r="P45" s="168" t="s">
        <v>30</v>
      </c>
      <c r="Q45" s="168" t="s">
        <v>30</v>
      </c>
      <c r="R45" s="168" t="s">
        <v>30</v>
      </c>
      <c r="S45" s="168" t="s">
        <v>30</v>
      </c>
      <c r="T45" s="168" t="s">
        <v>30</v>
      </c>
      <c r="U45" s="172" t="s">
        <v>30</v>
      </c>
    </row>
    <row r="46" spans="1:21" x14ac:dyDescent="0.25">
      <c r="A46" s="260" t="s">
        <v>64</v>
      </c>
      <c r="B46" s="262" t="s">
        <v>339</v>
      </c>
      <c r="C46" s="263" t="s">
        <v>30</v>
      </c>
      <c r="D46" s="259" t="s">
        <v>228</v>
      </c>
      <c r="E46" s="176" t="s">
        <v>74</v>
      </c>
      <c r="F46" s="296" t="s">
        <v>25</v>
      </c>
      <c r="G46" s="168" t="s">
        <v>30</v>
      </c>
      <c r="H46" s="172" t="s">
        <v>30</v>
      </c>
      <c r="I46" s="196" t="s">
        <v>30</v>
      </c>
      <c r="J46" s="171" t="s">
        <v>30</v>
      </c>
      <c r="K46" s="168" t="s">
        <v>25</v>
      </c>
      <c r="L46" s="168" t="s">
        <v>30</v>
      </c>
      <c r="M46" s="168" t="s">
        <v>30</v>
      </c>
      <c r="N46" s="168" t="s">
        <v>30</v>
      </c>
      <c r="O46" s="168" t="s">
        <v>30</v>
      </c>
      <c r="P46" s="168" t="s">
        <v>30</v>
      </c>
      <c r="Q46" s="168" t="s">
        <v>25</v>
      </c>
      <c r="R46" s="168" t="s">
        <v>30</v>
      </c>
      <c r="S46" s="168" t="s">
        <v>30</v>
      </c>
      <c r="T46" s="168" t="s">
        <v>30</v>
      </c>
      <c r="U46" s="172" t="s">
        <v>30</v>
      </c>
    </row>
    <row r="47" spans="1:21" x14ac:dyDescent="0.25">
      <c r="A47" s="260" t="s">
        <v>267</v>
      </c>
      <c r="B47" s="262" t="s">
        <v>268</v>
      </c>
      <c r="C47" s="263"/>
      <c r="D47" s="259" t="s">
        <v>228</v>
      </c>
      <c r="E47" s="176" t="s">
        <v>76</v>
      </c>
      <c r="F47" s="296" t="s">
        <v>30</v>
      </c>
      <c r="G47" s="168" t="s">
        <v>30</v>
      </c>
      <c r="H47" s="172" t="s">
        <v>30</v>
      </c>
      <c r="I47" s="196" t="s">
        <v>30</v>
      </c>
      <c r="J47" s="171" t="s">
        <v>30</v>
      </c>
      <c r="K47" s="168" t="s">
        <v>30</v>
      </c>
      <c r="L47" s="168" t="s">
        <v>30</v>
      </c>
      <c r="M47" s="168" t="s">
        <v>30</v>
      </c>
      <c r="N47" s="168" t="s">
        <v>30</v>
      </c>
      <c r="O47" s="168" t="s">
        <v>30</v>
      </c>
      <c r="P47" s="168" t="s">
        <v>30</v>
      </c>
      <c r="Q47" s="168" t="s">
        <v>25</v>
      </c>
      <c r="R47" s="168" t="s">
        <v>30</v>
      </c>
      <c r="S47" s="168" t="s">
        <v>30</v>
      </c>
      <c r="T47" s="168" t="s">
        <v>30</v>
      </c>
      <c r="U47" s="172" t="s">
        <v>30</v>
      </c>
    </row>
    <row r="48" spans="1:21" x14ac:dyDescent="0.25">
      <c r="A48" s="260" t="s">
        <v>65</v>
      </c>
      <c r="B48" s="262" t="s">
        <v>66</v>
      </c>
      <c r="C48" s="263" t="s">
        <v>30</v>
      </c>
      <c r="D48" s="265" t="s">
        <v>228</v>
      </c>
      <c r="E48" s="176" t="s">
        <v>65</v>
      </c>
      <c r="F48" s="296" t="s">
        <v>25</v>
      </c>
      <c r="G48" s="168" t="s">
        <v>30</v>
      </c>
      <c r="H48" s="172" t="s">
        <v>30</v>
      </c>
      <c r="I48" s="196" t="s">
        <v>30</v>
      </c>
      <c r="J48" s="171" t="s">
        <v>30</v>
      </c>
      <c r="K48" s="168" t="s">
        <v>25</v>
      </c>
      <c r="L48" s="168" t="s">
        <v>30</v>
      </c>
      <c r="M48" s="168" t="s">
        <v>30</v>
      </c>
      <c r="N48" s="168" t="s">
        <v>30</v>
      </c>
      <c r="O48" s="168" t="s">
        <v>30</v>
      </c>
      <c r="P48" s="168" t="s">
        <v>30</v>
      </c>
      <c r="Q48" s="168" t="s">
        <v>30</v>
      </c>
      <c r="R48" s="168" t="s">
        <v>30</v>
      </c>
      <c r="S48" s="168" t="s">
        <v>30</v>
      </c>
      <c r="T48" s="168" t="s">
        <v>30</v>
      </c>
      <c r="U48" s="172" t="s">
        <v>30</v>
      </c>
    </row>
    <row r="49" spans="1:21" x14ac:dyDescent="0.25">
      <c r="A49" s="260" t="s">
        <v>68</v>
      </c>
      <c r="B49" s="262" t="s">
        <v>69</v>
      </c>
      <c r="C49" s="263" t="s">
        <v>30</v>
      </c>
      <c r="D49" s="259" t="s">
        <v>228</v>
      </c>
      <c r="E49" s="177" t="s">
        <v>72</v>
      </c>
      <c r="F49" s="296" t="s">
        <v>30</v>
      </c>
      <c r="G49" s="168" t="s">
        <v>30</v>
      </c>
      <c r="H49" s="172" t="s">
        <v>30</v>
      </c>
      <c r="I49" s="196" t="s">
        <v>30</v>
      </c>
      <c r="J49" s="171" t="s">
        <v>30</v>
      </c>
      <c r="K49" s="168" t="s">
        <v>30</v>
      </c>
      <c r="L49" s="168" t="s">
        <v>30</v>
      </c>
      <c r="M49" s="168" t="s">
        <v>30</v>
      </c>
      <c r="N49" s="168" t="s">
        <v>30</v>
      </c>
      <c r="O49" s="168" t="s">
        <v>30</v>
      </c>
      <c r="P49" s="168" t="s">
        <v>30</v>
      </c>
      <c r="Q49" s="168" t="s">
        <v>30</v>
      </c>
      <c r="R49" s="168" t="s">
        <v>40</v>
      </c>
      <c r="S49" s="168" t="s">
        <v>30</v>
      </c>
      <c r="T49" s="168" t="s">
        <v>30</v>
      </c>
      <c r="U49" s="172" t="s">
        <v>30</v>
      </c>
    </row>
    <row r="50" spans="1:21" x14ac:dyDescent="0.25">
      <c r="A50" s="260" t="s">
        <v>70</v>
      </c>
      <c r="B50" s="262" t="s">
        <v>71</v>
      </c>
      <c r="C50" s="263" t="s">
        <v>30</v>
      </c>
      <c r="D50" s="259" t="s">
        <v>228</v>
      </c>
      <c r="E50" s="177" t="s">
        <v>70</v>
      </c>
      <c r="F50" s="296" t="s">
        <v>30</v>
      </c>
      <c r="G50" s="168" t="s">
        <v>30</v>
      </c>
      <c r="H50" s="172" t="s">
        <v>30</v>
      </c>
      <c r="I50" s="196" t="s">
        <v>30</v>
      </c>
      <c r="J50" s="171" t="s">
        <v>30</v>
      </c>
      <c r="K50" s="168" t="s">
        <v>25</v>
      </c>
      <c r="L50" s="168" t="s">
        <v>30</v>
      </c>
      <c r="M50" s="168" t="s">
        <v>30</v>
      </c>
      <c r="N50" s="168" t="s">
        <v>30</v>
      </c>
      <c r="O50" s="168" t="s">
        <v>30</v>
      </c>
      <c r="P50" s="168" t="s">
        <v>30</v>
      </c>
      <c r="Q50" s="168" t="s">
        <v>30</v>
      </c>
      <c r="R50" s="168" t="s">
        <v>30</v>
      </c>
      <c r="S50" s="168" t="s">
        <v>30</v>
      </c>
      <c r="T50" s="168" t="s">
        <v>30</v>
      </c>
      <c r="U50" s="172" t="s">
        <v>30</v>
      </c>
    </row>
    <row r="51" spans="1:21" x14ac:dyDescent="0.25">
      <c r="A51" s="260" t="s">
        <v>72</v>
      </c>
      <c r="B51" s="262" t="s">
        <v>73</v>
      </c>
      <c r="C51" s="263" t="s">
        <v>30</v>
      </c>
      <c r="D51" s="259" t="s">
        <v>228</v>
      </c>
      <c r="E51" s="177" t="s">
        <v>70</v>
      </c>
      <c r="F51" s="296" t="s">
        <v>30</v>
      </c>
      <c r="G51" s="168" t="s">
        <v>30</v>
      </c>
      <c r="H51" s="172" t="s">
        <v>30</v>
      </c>
      <c r="I51" s="196" t="s">
        <v>30</v>
      </c>
      <c r="J51" s="171" t="s">
        <v>30</v>
      </c>
      <c r="K51" s="168" t="s">
        <v>30</v>
      </c>
      <c r="L51" s="168" t="s">
        <v>30</v>
      </c>
      <c r="M51" s="168" t="s">
        <v>30</v>
      </c>
      <c r="N51" s="168" t="s">
        <v>30</v>
      </c>
      <c r="O51" s="168" t="s">
        <v>30</v>
      </c>
      <c r="P51" s="168" t="s">
        <v>30</v>
      </c>
      <c r="Q51" s="168" t="s">
        <v>30</v>
      </c>
      <c r="R51" s="168" t="s">
        <v>30</v>
      </c>
      <c r="S51" s="168" t="s">
        <v>30</v>
      </c>
      <c r="T51" s="168" t="s">
        <v>30</v>
      </c>
      <c r="U51" s="172" t="s">
        <v>30</v>
      </c>
    </row>
    <row r="52" spans="1:21" x14ac:dyDescent="0.25">
      <c r="A52" s="260" t="s">
        <v>75</v>
      </c>
      <c r="B52" s="262" t="s">
        <v>340</v>
      </c>
      <c r="C52" s="263" t="s">
        <v>30</v>
      </c>
      <c r="D52" s="259" t="s">
        <v>228</v>
      </c>
      <c r="E52" s="176" t="s">
        <v>76</v>
      </c>
      <c r="F52" s="296" t="s">
        <v>30</v>
      </c>
      <c r="G52" s="168" t="s">
        <v>30</v>
      </c>
      <c r="H52" s="172" t="s">
        <v>30</v>
      </c>
      <c r="I52" s="196" t="s">
        <v>30</v>
      </c>
      <c r="J52" s="171" t="s">
        <v>30</v>
      </c>
      <c r="K52" s="168" t="s">
        <v>30</v>
      </c>
      <c r="L52" s="168" t="s">
        <v>30</v>
      </c>
      <c r="M52" s="168" t="s">
        <v>30</v>
      </c>
      <c r="N52" s="168" t="s">
        <v>30</v>
      </c>
      <c r="O52" s="168" t="s">
        <v>30</v>
      </c>
      <c r="P52" s="168" t="s">
        <v>30</v>
      </c>
      <c r="Q52" s="168" t="s">
        <v>25</v>
      </c>
      <c r="R52" s="168" t="s">
        <v>30</v>
      </c>
      <c r="S52" s="168" t="s">
        <v>30</v>
      </c>
      <c r="T52" s="168" t="s">
        <v>30</v>
      </c>
      <c r="U52" s="172" t="s">
        <v>30</v>
      </c>
    </row>
    <row r="53" spans="1:21" x14ac:dyDescent="0.25">
      <c r="A53" s="260" t="s">
        <v>77</v>
      </c>
      <c r="B53" s="262" t="s">
        <v>341</v>
      </c>
      <c r="C53" s="263" t="s">
        <v>30</v>
      </c>
      <c r="D53" s="259" t="s">
        <v>228</v>
      </c>
      <c r="E53" s="176"/>
      <c r="F53" s="296" t="s">
        <v>30</v>
      </c>
      <c r="G53" s="168" t="s">
        <v>30</v>
      </c>
      <c r="H53" s="172" t="s">
        <v>30</v>
      </c>
      <c r="I53" s="196" t="s">
        <v>30</v>
      </c>
      <c r="J53" s="171" t="s">
        <v>30</v>
      </c>
      <c r="K53" s="168" t="s">
        <v>25</v>
      </c>
      <c r="L53" s="168" t="s">
        <v>30</v>
      </c>
      <c r="M53" s="168" t="s">
        <v>30</v>
      </c>
      <c r="N53" s="168" t="s">
        <v>30</v>
      </c>
      <c r="O53" s="168" t="s">
        <v>30</v>
      </c>
      <c r="P53" s="168" t="s">
        <v>30</v>
      </c>
      <c r="Q53" s="168" t="s">
        <v>30</v>
      </c>
      <c r="R53" s="168" t="s">
        <v>30</v>
      </c>
      <c r="S53" s="168" t="s">
        <v>30</v>
      </c>
      <c r="T53" s="168" t="s">
        <v>30</v>
      </c>
      <c r="U53" s="172" t="s">
        <v>30</v>
      </c>
    </row>
    <row r="54" spans="1:21" x14ac:dyDescent="0.25">
      <c r="A54" s="260" t="s">
        <v>78</v>
      </c>
      <c r="B54" s="262" t="s">
        <v>79</v>
      </c>
      <c r="C54" s="263" t="s">
        <v>30</v>
      </c>
      <c r="D54" s="259" t="s">
        <v>11</v>
      </c>
      <c r="E54" s="176"/>
      <c r="F54" s="296" t="s">
        <v>30</v>
      </c>
      <c r="G54" s="168" t="s">
        <v>30</v>
      </c>
      <c r="H54" s="172" t="s">
        <v>30</v>
      </c>
      <c r="I54" s="196" t="s">
        <v>30</v>
      </c>
      <c r="J54" s="171" t="s">
        <v>30</v>
      </c>
      <c r="K54" s="168" t="s">
        <v>30</v>
      </c>
      <c r="L54" s="168" t="s">
        <v>30</v>
      </c>
      <c r="M54" s="168" t="s">
        <v>30</v>
      </c>
      <c r="N54" s="168" t="s">
        <v>30</v>
      </c>
      <c r="O54" s="168" t="s">
        <v>30</v>
      </c>
      <c r="P54" s="168" t="s">
        <v>30</v>
      </c>
      <c r="Q54" s="168" t="s">
        <v>30</v>
      </c>
      <c r="R54" s="168" t="s">
        <v>30</v>
      </c>
      <c r="S54" s="168" t="s">
        <v>30</v>
      </c>
      <c r="T54" s="168" t="s">
        <v>30</v>
      </c>
      <c r="U54" s="172" t="s">
        <v>30</v>
      </c>
    </row>
    <row r="55" spans="1:21" x14ac:dyDescent="0.25">
      <c r="A55" s="260" t="s">
        <v>80</v>
      </c>
      <c r="B55" s="262" t="s">
        <v>81</v>
      </c>
      <c r="C55" s="263" t="s">
        <v>30</v>
      </c>
      <c r="D55" s="259" t="s">
        <v>10</v>
      </c>
      <c r="E55" s="176"/>
      <c r="F55" s="296" t="s">
        <v>30</v>
      </c>
      <c r="G55" s="168" t="s">
        <v>30</v>
      </c>
      <c r="H55" s="172" t="s">
        <v>30</v>
      </c>
      <c r="I55" s="196" t="s">
        <v>30</v>
      </c>
      <c r="J55" s="171" t="s">
        <v>30</v>
      </c>
      <c r="K55" s="168" t="s">
        <v>30</v>
      </c>
      <c r="L55" s="168" t="s">
        <v>30</v>
      </c>
      <c r="M55" s="168" t="s">
        <v>30</v>
      </c>
      <c r="N55" s="168" t="s">
        <v>30</v>
      </c>
      <c r="O55" s="168" t="s">
        <v>30</v>
      </c>
      <c r="P55" s="168" t="s">
        <v>30</v>
      </c>
      <c r="Q55" s="168" t="s">
        <v>30</v>
      </c>
      <c r="R55" s="168" t="s">
        <v>30</v>
      </c>
      <c r="S55" s="168" t="s">
        <v>30</v>
      </c>
      <c r="T55" s="168" t="s">
        <v>30</v>
      </c>
      <c r="U55" s="172" t="s">
        <v>30</v>
      </c>
    </row>
    <row r="56" spans="1:21" x14ac:dyDescent="0.25">
      <c r="A56" s="260" t="s">
        <v>82</v>
      </c>
      <c r="B56" s="262" t="s">
        <v>83</v>
      </c>
      <c r="C56" s="263" t="s">
        <v>30</v>
      </c>
      <c r="D56" s="259" t="s">
        <v>228</v>
      </c>
      <c r="E56" s="176"/>
      <c r="F56" s="296" t="s">
        <v>30</v>
      </c>
      <c r="G56" s="168" t="s">
        <v>30</v>
      </c>
      <c r="H56" s="172" t="s">
        <v>30</v>
      </c>
      <c r="I56" s="196" t="s">
        <v>30</v>
      </c>
      <c r="J56" s="171" t="s">
        <v>30</v>
      </c>
      <c r="K56" s="168" t="s">
        <v>30</v>
      </c>
      <c r="L56" s="168" t="s">
        <v>30</v>
      </c>
      <c r="M56" s="168" t="s">
        <v>30</v>
      </c>
      <c r="N56" s="168" t="s">
        <v>30</v>
      </c>
      <c r="O56" s="168" t="s">
        <v>30</v>
      </c>
      <c r="P56" s="168" t="s">
        <v>30</v>
      </c>
      <c r="Q56" s="168" t="s">
        <v>30</v>
      </c>
      <c r="R56" s="168" t="s">
        <v>30</v>
      </c>
      <c r="S56" s="168" t="s">
        <v>30</v>
      </c>
      <c r="T56" s="168" t="s">
        <v>30</v>
      </c>
      <c r="U56" s="172" t="s">
        <v>30</v>
      </c>
    </row>
    <row r="57" spans="1:21" x14ac:dyDescent="0.25">
      <c r="A57" s="260" t="s">
        <v>342</v>
      </c>
      <c r="B57" s="262" t="s">
        <v>343</v>
      </c>
      <c r="C57" s="263"/>
      <c r="D57" s="259" t="s">
        <v>229</v>
      </c>
      <c r="E57" s="176"/>
      <c r="F57" s="296" t="s">
        <v>30</v>
      </c>
      <c r="G57" s="168" t="s">
        <v>30</v>
      </c>
      <c r="H57" s="172" t="s">
        <v>30</v>
      </c>
      <c r="I57" s="196" t="s">
        <v>30</v>
      </c>
      <c r="J57" s="171" t="s">
        <v>30</v>
      </c>
      <c r="K57" s="168" t="s">
        <v>30</v>
      </c>
      <c r="L57" s="168" t="s">
        <v>40</v>
      </c>
      <c r="M57" s="168" t="s">
        <v>30</v>
      </c>
      <c r="N57" s="168" t="s">
        <v>30</v>
      </c>
      <c r="O57" s="168" t="s">
        <v>30</v>
      </c>
      <c r="P57" s="168" t="s">
        <v>30</v>
      </c>
      <c r="Q57" s="168" t="s">
        <v>30</v>
      </c>
      <c r="R57" s="168" t="s">
        <v>30</v>
      </c>
      <c r="S57" s="168" t="s">
        <v>30</v>
      </c>
      <c r="T57" s="168" t="s">
        <v>30</v>
      </c>
      <c r="U57" s="172" t="s">
        <v>25</v>
      </c>
    </row>
    <row r="58" spans="1:21" x14ac:dyDescent="0.25">
      <c r="A58" s="260" t="s">
        <v>344</v>
      </c>
      <c r="B58" s="262" t="s">
        <v>272</v>
      </c>
      <c r="C58" s="263"/>
      <c r="D58" s="259" t="s">
        <v>11</v>
      </c>
      <c r="E58" s="176" t="s">
        <v>29</v>
      </c>
      <c r="F58" s="296" t="s">
        <v>30</v>
      </c>
      <c r="G58" s="168" t="s">
        <v>30</v>
      </c>
      <c r="H58" s="172" t="s">
        <v>30</v>
      </c>
      <c r="I58" s="196" t="s">
        <v>30</v>
      </c>
      <c r="J58" s="171" t="s">
        <v>30</v>
      </c>
      <c r="K58" s="168" t="s">
        <v>30</v>
      </c>
      <c r="L58" s="168" t="s">
        <v>30</v>
      </c>
      <c r="M58" s="168" t="s">
        <v>30</v>
      </c>
      <c r="N58" s="168" t="s">
        <v>30</v>
      </c>
      <c r="O58" s="168" t="s">
        <v>30</v>
      </c>
      <c r="P58" s="168" t="s">
        <v>30</v>
      </c>
      <c r="Q58" s="168" t="s">
        <v>30</v>
      </c>
      <c r="R58" s="168" t="s">
        <v>30</v>
      </c>
      <c r="S58" s="168" t="s">
        <v>30</v>
      </c>
      <c r="T58" s="168" t="s">
        <v>30</v>
      </c>
      <c r="U58" s="172" t="s">
        <v>30</v>
      </c>
    </row>
    <row r="59" spans="1:21" x14ac:dyDescent="0.25">
      <c r="A59" s="260" t="s">
        <v>345</v>
      </c>
      <c r="B59" s="262" t="s">
        <v>346</v>
      </c>
      <c r="C59" s="263"/>
      <c r="D59" s="259" t="s">
        <v>228</v>
      </c>
      <c r="E59" s="176" t="s">
        <v>84</v>
      </c>
      <c r="F59" s="296" t="s">
        <v>30</v>
      </c>
      <c r="G59" s="168" t="s">
        <v>30</v>
      </c>
      <c r="H59" s="172" t="s">
        <v>30</v>
      </c>
      <c r="I59" s="196" t="s">
        <v>30</v>
      </c>
      <c r="J59" s="171" t="s">
        <v>30</v>
      </c>
      <c r="K59" s="168" t="s">
        <v>30</v>
      </c>
      <c r="L59" s="168" t="s">
        <v>30</v>
      </c>
      <c r="M59" s="168" t="s">
        <v>30</v>
      </c>
      <c r="N59" s="168" t="s">
        <v>30</v>
      </c>
      <c r="O59" s="168" t="s">
        <v>30</v>
      </c>
      <c r="P59" s="168" t="s">
        <v>30</v>
      </c>
      <c r="Q59" s="168" t="s">
        <v>30</v>
      </c>
      <c r="R59" s="168" t="s">
        <v>30</v>
      </c>
      <c r="S59" s="168" t="s">
        <v>30</v>
      </c>
      <c r="T59" s="168" t="s">
        <v>30</v>
      </c>
      <c r="U59" s="172" t="s">
        <v>30</v>
      </c>
    </row>
    <row r="60" spans="1:21" x14ac:dyDescent="0.25">
      <c r="A60" s="260" t="s">
        <v>347</v>
      </c>
      <c r="B60" s="262" t="s">
        <v>93</v>
      </c>
      <c r="C60" s="263"/>
      <c r="D60" s="259" t="s">
        <v>228</v>
      </c>
      <c r="E60" s="176" t="s">
        <v>84</v>
      </c>
      <c r="F60" s="296" t="s">
        <v>30</v>
      </c>
      <c r="G60" s="168" t="s">
        <v>30</v>
      </c>
      <c r="H60" s="172" t="s">
        <v>30</v>
      </c>
      <c r="I60" s="196" t="s">
        <v>30</v>
      </c>
      <c r="J60" s="171" t="s">
        <v>30</v>
      </c>
      <c r="K60" s="168" t="s">
        <v>30</v>
      </c>
      <c r="L60" s="168" t="s">
        <v>30</v>
      </c>
      <c r="M60" s="168" t="s">
        <v>30</v>
      </c>
      <c r="N60" s="168" t="s">
        <v>30</v>
      </c>
      <c r="O60" s="168" t="s">
        <v>30</v>
      </c>
      <c r="P60" s="168" t="s">
        <v>30</v>
      </c>
      <c r="Q60" s="168" t="s">
        <v>30</v>
      </c>
      <c r="R60" s="168" t="s">
        <v>30</v>
      </c>
      <c r="S60" s="168" t="s">
        <v>30</v>
      </c>
      <c r="T60" s="168" t="s">
        <v>30</v>
      </c>
      <c r="U60" s="172" t="s">
        <v>30</v>
      </c>
    </row>
    <row r="61" spans="1:21" x14ac:dyDescent="0.25">
      <c r="A61" s="260" t="s">
        <v>84</v>
      </c>
      <c r="B61" s="262" t="s">
        <v>270</v>
      </c>
      <c r="C61" s="263" t="s">
        <v>30</v>
      </c>
      <c r="D61" s="259" t="s">
        <v>239</v>
      </c>
      <c r="E61" s="176" t="s">
        <v>90</v>
      </c>
      <c r="F61" s="296" t="s">
        <v>30</v>
      </c>
      <c r="G61" s="168" t="s">
        <v>30</v>
      </c>
      <c r="H61" s="172" t="s">
        <v>30</v>
      </c>
      <c r="I61" s="196" t="s">
        <v>30</v>
      </c>
      <c r="J61" s="171" t="s">
        <v>30</v>
      </c>
      <c r="K61" s="168" t="s">
        <v>30</v>
      </c>
      <c r="L61" s="168" t="s">
        <v>25</v>
      </c>
      <c r="M61" s="168" t="s">
        <v>30</v>
      </c>
      <c r="N61" s="168" t="s">
        <v>30</v>
      </c>
      <c r="O61" s="168" t="s">
        <v>30</v>
      </c>
      <c r="P61" s="168" t="s">
        <v>30</v>
      </c>
      <c r="Q61" s="168" t="s">
        <v>30</v>
      </c>
      <c r="R61" s="168" t="s">
        <v>30</v>
      </c>
      <c r="S61" s="168" t="s">
        <v>30</v>
      </c>
      <c r="T61" s="168" t="s">
        <v>30</v>
      </c>
      <c r="U61" s="172" t="s">
        <v>30</v>
      </c>
    </row>
    <row r="62" spans="1:21" x14ac:dyDescent="0.25">
      <c r="A62" s="260" t="s">
        <v>85</v>
      </c>
      <c r="B62" s="262" t="s">
        <v>269</v>
      </c>
      <c r="C62" s="263" t="s">
        <v>30</v>
      </c>
      <c r="D62" s="265" t="s">
        <v>11</v>
      </c>
      <c r="E62" s="176"/>
      <c r="F62" s="296" t="s">
        <v>30</v>
      </c>
      <c r="G62" s="168" t="s">
        <v>30</v>
      </c>
      <c r="H62" s="172" t="s">
        <v>30</v>
      </c>
      <c r="I62" s="196" t="s">
        <v>30</v>
      </c>
      <c r="J62" s="171" t="s">
        <v>30</v>
      </c>
      <c r="K62" s="168" t="s">
        <v>30</v>
      </c>
      <c r="L62" s="168" t="s">
        <v>40</v>
      </c>
      <c r="M62" s="168" t="s">
        <v>30</v>
      </c>
      <c r="N62" s="168" t="s">
        <v>30</v>
      </c>
      <c r="O62" s="168" t="s">
        <v>30</v>
      </c>
      <c r="P62" s="168" t="s">
        <v>30</v>
      </c>
      <c r="Q62" s="168" t="s">
        <v>30</v>
      </c>
      <c r="R62" s="168" t="s">
        <v>30</v>
      </c>
      <c r="S62" s="168" t="s">
        <v>30</v>
      </c>
      <c r="T62" s="168" t="s">
        <v>30</v>
      </c>
      <c r="U62" s="172" t="s">
        <v>30</v>
      </c>
    </row>
    <row r="63" spans="1:21" x14ac:dyDescent="0.25">
      <c r="A63" s="256" t="s">
        <v>86</v>
      </c>
      <c r="B63" s="257" t="s">
        <v>87</v>
      </c>
      <c r="C63" s="263" t="s">
        <v>30</v>
      </c>
      <c r="D63" s="259" t="s">
        <v>10</v>
      </c>
      <c r="E63" s="176" t="s">
        <v>29</v>
      </c>
      <c r="F63" s="296" t="s">
        <v>30</v>
      </c>
      <c r="G63" s="168" t="s">
        <v>30</v>
      </c>
      <c r="H63" s="172" t="s">
        <v>30</v>
      </c>
      <c r="I63" s="196" t="s">
        <v>30</v>
      </c>
      <c r="J63" s="171" t="s">
        <v>30</v>
      </c>
      <c r="K63" s="168" t="s">
        <v>30</v>
      </c>
      <c r="L63" s="168" t="s">
        <v>30</v>
      </c>
      <c r="M63" s="168" t="s">
        <v>30</v>
      </c>
      <c r="N63" s="168" t="s">
        <v>30</v>
      </c>
      <c r="O63" s="168" t="s">
        <v>30</v>
      </c>
      <c r="P63" s="168" t="s">
        <v>30</v>
      </c>
      <c r="Q63" s="168" t="s">
        <v>30</v>
      </c>
      <c r="R63" s="168" t="s">
        <v>30</v>
      </c>
      <c r="S63" s="168" t="s">
        <v>30</v>
      </c>
      <c r="T63" s="168" t="s">
        <v>30</v>
      </c>
      <c r="U63" s="172" t="s">
        <v>30</v>
      </c>
    </row>
    <row r="64" spans="1:21" x14ac:dyDescent="0.25">
      <c r="A64" s="256" t="s">
        <v>88</v>
      </c>
      <c r="B64" s="257" t="s">
        <v>89</v>
      </c>
      <c r="C64" s="263" t="s">
        <v>30</v>
      </c>
      <c r="D64" s="259" t="s">
        <v>11</v>
      </c>
      <c r="E64" s="176" t="s">
        <v>84</v>
      </c>
      <c r="F64" s="296" t="s">
        <v>30</v>
      </c>
      <c r="G64" s="168" t="s">
        <v>30</v>
      </c>
      <c r="H64" s="172" t="s">
        <v>30</v>
      </c>
      <c r="I64" s="196" t="s">
        <v>30</v>
      </c>
      <c r="J64" s="171" t="s">
        <v>30</v>
      </c>
      <c r="K64" s="168" t="s">
        <v>30</v>
      </c>
      <c r="L64" s="168" t="s">
        <v>30</v>
      </c>
      <c r="M64" s="168" t="s">
        <v>30</v>
      </c>
      <c r="N64" s="168" t="s">
        <v>30</v>
      </c>
      <c r="O64" s="168" t="s">
        <v>30</v>
      </c>
      <c r="P64" s="168" t="s">
        <v>30</v>
      </c>
      <c r="Q64" s="168" t="s">
        <v>30</v>
      </c>
      <c r="R64" s="168" t="s">
        <v>30</v>
      </c>
      <c r="S64" s="168" t="s">
        <v>30</v>
      </c>
      <c r="T64" s="168" t="s">
        <v>30</v>
      </c>
      <c r="U64" s="172" t="s">
        <v>30</v>
      </c>
    </row>
    <row r="65" spans="1:21" x14ac:dyDescent="0.25">
      <c r="A65" s="260" t="s">
        <v>271</v>
      </c>
      <c r="B65" s="262" t="s">
        <v>272</v>
      </c>
      <c r="C65" s="263"/>
      <c r="D65" s="265" t="s">
        <v>10</v>
      </c>
      <c r="E65" s="176" t="s">
        <v>84</v>
      </c>
      <c r="F65" s="296" t="s">
        <v>30</v>
      </c>
      <c r="G65" s="168" t="s">
        <v>30</v>
      </c>
      <c r="H65" s="172" t="s">
        <v>30</v>
      </c>
      <c r="I65" s="196" t="s">
        <v>30</v>
      </c>
      <c r="J65" s="171" t="s">
        <v>30</v>
      </c>
      <c r="K65" s="168" t="s">
        <v>30</v>
      </c>
      <c r="L65" s="168" t="s">
        <v>40</v>
      </c>
      <c r="M65" s="168" t="s">
        <v>30</v>
      </c>
      <c r="N65" s="168" t="s">
        <v>30</v>
      </c>
      <c r="O65" s="168" t="s">
        <v>30</v>
      </c>
      <c r="P65" s="168" t="s">
        <v>30</v>
      </c>
      <c r="Q65" s="168" t="s">
        <v>30</v>
      </c>
      <c r="R65" s="168" t="s">
        <v>30</v>
      </c>
      <c r="S65" s="168" t="s">
        <v>30</v>
      </c>
      <c r="T65" s="168" t="s">
        <v>30</v>
      </c>
      <c r="U65" s="172" t="s">
        <v>30</v>
      </c>
    </row>
    <row r="66" spans="1:21" x14ac:dyDescent="0.25">
      <c r="A66" s="260" t="s">
        <v>91</v>
      </c>
      <c r="B66" s="262" t="s">
        <v>273</v>
      </c>
      <c r="C66" s="263" t="s">
        <v>30</v>
      </c>
      <c r="D66" s="265" t="s">
        <v>228</v>
      </c>
      <c r="E66" s="176" t="s">
        <v>90</v>
      </c>
      <c r="F66" s="296" t="s">
        <v>30</v>
      </c>
      <c r="G66" s="168" t="s">
        <v>30</v>
      </c>
      <c r="H66" s="172" t="s">
        <v>30</v>
      </c>
      <c r="I66" s="196" t="s">
        <v>30</v>
      </c>
      <c r="J66" s="171" t="s">
        <v>30</v>
      </c>
      <c r="K66" s="168" t="s">
        <v>30</v>
      </c>
      <c r="L66" s="168" t="s">
        <v>40</v>
      </c>
      <c r="M66" s="168" t="s">
        <v>30</v>
      </c>
      <c r="N66" s="168" t="s">
        <v>30</v>
      </c>
      <c r="O66" s="168" t="s">
        <v>30</v>
      </c>
      <c r="P66" s="168" t="s">
        <v>30</v>
      </c>
      <c r="Q66" s="168" t="s">
        <v>30</v>
      </c>
      <c r="R66" s="168" t="s">
        <v>30</v>
      </c>
      <c r="S66" s="168" t="s">
        <v>30</v>
      </c>
      <c r="T66" s="168" t="s">
        <v>30</v>
      </c>
      <c r="U66" s="172" t="s">
        <v>30</v>
      </c>
    </row>
    <row r="67" spans="1:21" x14ac:dyDescent="0.25">
      <c r="A67" s="260" t="s">
        <v>92</v>
      </c>
      <c r="B67" s="262" t="s">
        <v>93</v>
      </c>
      <c r="C67" s="263" t="s">
        <v>30</v>
      </c>
      <c r="D67" s="259" t="s">
        <v>11</v>
      </c>
      <c r="E67" s="176"/>
      <c r="F67" s="296" t="s">
        <v>30</v>
      </c>
      <c r="G67" s="168" t="s">
        <v>30</v>
      </c>
      <c r="H67" s="172" t="s">
        <v>30</v>
      </c>
      <c r="I67" s="196" t="s">
        <v>30</v>
      </c>
      <c r="J67" s="171" t="s">
        <v>30</v>
      </c>
      <c r="K67" s="168" t="s">
        <v>30</v>
      </c>
      <c r="L67" s="168" t="s">
        <v>40</v>
      </c>
      <c r="M67" s="168" t="s">
        <v>30</v>
      </c>
      <c r="N67" s="168" t="s">
        <v>30</v>
      </c>
      <c r="O67" s="168" t="s">
        <v>30</v>
      </c>
      <c r="P67" s="168" t="s">
        <v>30</v>
      </c>
      <c r="Q67" s="168" t="s">
        <v>30</v>
      </c>
      <c r="R67" s="168" t="s">
        <v>40</v>
      </c>
      <c r="S67" s="168" t="s">
        <v>30</v>
      </c>
      <c r="T67" s="168" t="s">
        <v>30</v>
      </c>
      <c r="U67" s="172" t="s">
        <v>30</v>
      </c>
    </row>
    <row r="68" spans="1:21" x14ac:dyDescent="0.25">
      <c r="A68" s="256" t="s">
        <v>94</v>
      </c>
      <c r="B68" s="257" t="s">
        <v>95</v>
      </c>
      <c r="C68" s="263" t="s">
        <v>30</v>
      </c>
      <c r="D68" s="259" t="s">
        <v>10</v>
      </c>
      <c r="E68" s="176"/>
      <c r="F68" s="296" t="s">
        <v>30</v>
      </c>
      <c r="G68" s="168" t="s">
        <v>30</v>
      </c>
      <c r="H68" s="172" t="s">
        <v>30</v>
      </c>
      <c r="I68" s="196" t="s">
        <v>30</v>
      </c>
      <c r="J68" s="171" t="s">
        <v>30</v>
      </c>
      <c r="K68" s="168" t="s">
        <v>30</v>
      </c>
      <c r="L68" s="168" t="s">
        <v>30</v>
      </c>
      <c r="M68" s="168" t="s">
        <v>30</v>
      </c>
      <c r="N68" s="168" t="s">
        <v>30</v>
      </c>
      <c r="O68" s="168" t="s">
        <v>30</v>
      </c>
      <c r="P68" s="168" t="s">
        <v>30</v>
      </c>
      <c r="Q68" s="168" t="s">
        <v>30</v>
      </c>
      <c r="R68" s="168" t="s">
        <v>30</v>
      </c>
      <c r="S68" s="168" t="s">
        <v>30</v>
      </c>
      <c r="T68" s="168" t="s">
        <v>30</v>
      </c>
      <c r="U68" s="172" t="s">
        <v>30</v>
      </c>
    </row>
    <row r="69" spans="1:21" x14ac:dyDescent="0.25">
      <c r="A69" s="256" t="s">
        <v>96</v>
      </c>
      <c r="B69" s="257" t="s">
        <v>97</v>
      </c>
      <c r="C69" s="263" t="s">
        <v>30</v>
      </c>
      <c r="D69" s="259" t="s">
        <v>11</v>
      </c>
      <c r="E69" s="177" t="s">
        <v>122</v>
      </c>
      <c r="F69" s="296" t="s">
        <v>30</v>
      </c>
      <c r="G69" s="168" t="s">
        <v>30</v>
      </c>
      <c r="H69" s="172" t="s">
        <v>30</v>
      </c>
      <c r="I69" s="196" t="s">
        <v>30</v>
      </c>
      <c r="J69" s="171" t="s">
        <v>30</v>
      </c>
      <c r="K69" s="168" t="s">
        <v>30</v>
      </c>
      <c r="L69" s="168" t="s">
        <v>30</v>
      </c>
      <c r="M69" s="168" t="s">
        <v>30</v>
      </c>
      <c r="N69" s="168" t="s">
        <v>30</v>
      </c>
      <c r="O69" s="168" t="s">
        <v>30</v>
      </c>
      <c r="P69" s="168" t="s">
        <v>30</v>
      </c>
      <c r="Q69" s="168" t="s">
        <v>30</v>
      </c>
      <c r="R69" s="168" t="s">
        <v>30</v>
      </c>
      <c r="S69" s="168" t="s">
        <v>30</v>
      </c>
      <c r="T69" s="168" t="s">
        <v>30</v>
      </c>
      <c r="U69" s="172" t="s">
        <v>30</v>
      </c>
    </row>
    <row r="70" spans="1:21" x14ac:dyDescent="0.25">
      <c r="A70" s="260" t="s">
        <v>274</v>
      </c>
      <c r="B70" s="262" t="s">
        <v>348</v>
      </c>
      <c r="C70" s="263"/>
      <c r="D70" s="259" t="s">
        <v>10</v>
      </c>
      <c r="E70" s="176" t="s">
        <v>67</v>
      </c>
      <c r="F70" s="296" t="s">
        <v>30</v>
      </c>
      <c r="G70" s="168" t="s">
        <v>30</v>
      </c>
      <c r="H70" s="172" t="s">
        <v>30</v>
      </c>
      <c r="I70" s="196" t="s">
        <v>30</v>
      </c>
      <c r="J70" s="171" t="s">
        <v>30</v>
      </c>
      <c r="K70" s="168" t="s">
        <v>30</v>
      </c>
      <c r="L70" s="168" t="s">
        <v>40</v>
      </c>
      <c r="M70" s="168" t="s">
        <v>30</v>
      </c>
      <c r="N70" s="168" t="s">
        <v>30</v>
      </c>
      <c r="O70" s="168" t="s">
        <v>30</v>
      </c>
      <c r="P70" s="168" t="s">
        <v>30</v>
      </c>
      <c r="Q70" s="168" t="s">
        <v>30</v>
      </c>
      <c r="R70" s="168" t="s">
        <v>30</v>
      </c>
      <c r="S70" s="168" t="s">
        <v>30</v>
      </c>
      <c r="T70" s="168" t="s">
        <v>30</v>
      </c>
      <c r="U70" s="172" t="s">
        <v>25</v>
      </c>
    </row>
    <row r="71" spans="1:21" x14ac:dyDescent="0.25">
      <c r="A71" s="260" t="s">
        <v>307</v>
      </c>
      <c r="B71" s="262" t="s">
        <v>308</v>
      </c>
      <c r="C71" s="263"/>
      <c r="D71" s="265" t="s">
        <v>228</v>
      </c>
      <c r="E71" s="176"/>
      <c r="F71" s="296" t="s">
        <v>25</v>
      </c>
      <c r="G71" s="168" t="s">
        <v>30</v>
      </c>
      <c r="H71" s="172" t="s">
        <v>30</v>
      </c>
      <c r="I71" s="196" t="s">
        <v>30</v>
      </c>
      <c r="J71" s="171" t="s">
        <v>30</v>
      </c>
      <c r="K71" s="168" t="s">
        <v>30</v>
      </c>
      <c r="L71" s="168" t="s">
        <v>30</v>
      </c>
      <c r="M71" s="168" t="s">
        <v>30</v>
      </c>
      <c r="N71" s="168" t="s">
        <v>30</v>
      </c>
      <c r="O71" s="168" t="s">
        <v>30</v>
      </c>
      <c r="P71" s="168" t="s">
        <v>30</v>
      </c>
      <c r="Q71" s="168" t="s">
        <v>30</v>
      </c>
      <c r="R71" s="168" t="s">
        <v>30</v>
      </c>
      <c r="S71" s="168" t="s">
        <v>30</v>
      </c>
      <c r="T71" s="168" t="s">
        <v>30</v>
      </c>
      <c r="U71" s="172" t="s">
        <v>30</v>
      </c>
    </row>
    <row r="72" spans="1:21" x14ac:dyDescent="0.25">
      <c r="A72" s="256" t="s">
        <v>120</v>
      </c>
      <c r="B72" s="257" t="s">
        <v>121</v>
      </c>
      <c r="C72" s="263" t="s">
        <v>30</v>
      </c>
      <c r="D72" s="259" t="s">
        <v>11</v>
      </c>
      <c r="E72" s="176" t="s">
        <v>90</v>
      </c>
      <c r="F72" s="296" t="s">
        <v>30</v>
      </c>
      <c r="G72" s="168" t="s">
        <v>30</v>
      </c>
      <c r="H72" s="172" t="s">
        <v>30</v>
      </c>
      <c r="I72" s="196" t="s">
        <v>30</v>
      </c>
      <c r="J72" s="171" t="s">
        <v>30</v>
      </c>
      <c r="K72" s="168" t="s">
        <v>30</v>
      </c>
      <c r="L72" s="168" t="s">
        <v>30</v>
      </c>
      <c r="M72" s="168" t="s">
        <v>30</v>
      </c>
      <c r="N72" s="168" t="s">
        <v>30</v>
      </c>
      <c r="O72" s="168" t="s">
        <v>30</v>
      </c>
      <c r="P72" s="168" t="s">
        <v>30</v>
      </c>
      <c r="Q72" s="168" t="s">
        <v>30</v>
      </c>
      <c r="R72" s="168" t="s">
        <v>30</v>
      </c>
      <c r="S72" s="168" t="s">
        <v>30</v>
      </c>
      <c r="T72" s="168" t="s">
        <v>30</v>
      </c>
      <c r="U72" s="172" t="s">
        <v>30</v>
      </c>
    </row>
    <row r="73" spans="1:21" ht="26" x14ac:dyDescent="0.25">
      <c r="A73" s="256" t="s">
        <v>118</v>
      </c>
      <c r="B73" s="257" t="s">
        <v>119</v>
      </c>
      <c r="C73" s="263" t="s">
        <v>30</v>
      </c>
      <c r="D73" s="259" t="s">
        <v>10</v>
      </c>
      <c r="E73" s="177" t="s">
        <v>106</v>
      </c>
      <c r="F73" s="296" t="s">
        <v>30</v>
      </c>
      <c r="G73" s="168" t="s">
        <v>30</v>
      </c>
      <c r="H73" s="172" t="s">
        <v>30</v>
      </c>
      <c r="I73" s="196" t="s">
        <v>30</v>
      </c>
      <c r="J73" s="171" t="s">
        <v>30</v>
      </c>
      <c r="K73" s="168" t="s">
        <v>30</v>
      </c>
      <c r="L73" s="168" t="s">
        <v>30</v>
      </c>
      <c r="M73" s="168" t="s">
        <v>30</v>
      </c>
      <c r="N73" s="168" t="s">
        <v>30</v>
      </c>
      <c r="O73" s="168" t="s">
        <v>30</v>
      </c>
      <c r="P73" s="168" t="s">
        <v>30</v>
      </c>
      <c r="Q73" s="168" t="s">
        <v>30</v>
      </c>
      <c r="R73" s="168" t="s">
        <v>30</v>
      </c>
      <c r="S73" s="168" t="s">
        <v>30</v>
      </c>
      <c r="T73" s="168" t="s">
        <v>30</v>
      </c>
      <c r="U73" s="172" t="s">
        <v>30</v>
      </c>
    </row>
    <row r="74" spans="1:21" x14ac:dyDescent="0.25">
      <c r="A74" s="260" t="s">
        <v>275</v>
      </c>
      <c r="B74" s="262" t="s">
        <v>276</v>
      </c>
      <c r="C74" s="263"/>
      <c r="D74" s="259" t="s">
        <v>229</v>
      </c>
      <c r="E74" s="177"/>
      <c r="F74" s="296" t="s">
        <v>30</v>
      </c>
      <c r="G74" s="168" t="s">
        <v>30</v>
      </c>
      <c r="H74" s="172" t="s">
        <v>30</v>
      </c>
      <c r="I74" s="196" t="s">
        <v>30</v>
      </c>
      <c r="J74" s="171" t="s">
        <v>30</v>
      </c>
      <c r="K74" s="168" t="s">
        <v>30</v>
      </c>
      <c r="L74" s="168" t="s">
        <v>30</v>
      </c>
      <c r="M74" s="168" t="s">
        <v>30</v>
      </c>
      <c r="N74" s="168" t="s">
        <v>30</v>
      </c>
      <c r="O74" s="168" t="s">
        <v>30</v>
      </c>
      <c r="P74" s="168" t="s">
        <v>30</v>
      </c>
      <c r="Q74" s="168" t="s">
        <v>30</v>
      </c>
      <c r="R74" s="168" t="s">
        <v>30</v>
      </c>
      <c r="S74" s="168" t="s">
        <v>30</v>
      </c>
      <c r="T74" s="168" t="s">
        <v>30</v>
      </c>
      <c r="U74" s="172" t="s">
        <v>40</v>
      </c>
    </row>
    <row r="75" spans="1:21" ht="26" x14ac:dyDescent="0.25">
      <c r="A75" s="260" t="s">
        <v>123</v>
      </c>
      <c r="B75" s="262" t="s">
        <v>124</v>
      </c>
      <c r="C75" s="263" t="s">
        <v>30</v>
      </c>
      <c r="D75" s="259" t="s">
        <v>10</v>
      </c>
      <c r="E75" s="177" t="s">
        <v>103</v>
      </c>
      <c r="F75" s="296" t="s">
        <v>30</v>
      </c>
      <c r="G75" s="168" t="s">
        <v>30</v>
      </c>
      <c r="H75" s="172" t="s">
        <v>30</v>
      </c>
      <c r="I75" s="196" t="s">
        <v>30</v>
      </c>
      <c r="J75" s="171" t="s">
        <v>30</v>
      </c>
      <c r="K75" s="168" t="s">
        <v>30</v>
      </c>
      <c r="L75" s="168" t="s">
        <v>30</v>
      </c>
      <c r="M75" s="168" t="s">
        <v>30</v>
      </c>
      <c r="N75" s="168" t="s">
        <v>30</v>
      </c>
      <c r="O75" s="168" t="s">
        <v>30</v>
      </c>
      <c r="P75" s="168" t="s">
        <v>30</v>
      </c>
      <c r="Q75" s="168" t="s">
        <v>30</v>
      </c>
      <c r="R75" s="168" t="s">
        <v>30</v>
      </c>
      <c r="S75" s="168" t="s">
        <v>30</v>
      </c>
      <c r="T75" s="168" t="s">
        <v>30</v>
      </c>
      <c r="U75" s="172" t="s">
        <v>30</v>
      </c>
    </row>
    <row r="76" spans="1:21" x14ac:dyDescent="0.25">
      <c r="A76" s="260" t="s">
        <v>576</v>
      </c>
      <c r="B76" s="262" t="s">
        <v>577</v>
      </c>
      <c r="C76" s="263"/>
      <c r="D76" s="259" t="s">
        <v>11</v>
      </c>
      <c r="E76" s="177"/>
      <c r="F76" s="296" t="s">
        <v>30</v>
      </c>
      <c r="G76" s="168" t="s">
        <v>30</v>
      </c>
      <c r="H76" s="172" t="s">
        <v>30</v>
      </c>
      <c r="I76" s="196" t="s">
        <v>30</v>
      </c>
      <c r="J76" s="171" t="s">
        <v>30</v>
      </c>
      <c r="K76" s="168" t="s">
        <v>30</v>
      </c>
      <c r="L76" s="168" t="s">
        <v>30</v>
      </c>
      <c r="M76" s="168" t="s">
        <v>30</v>
      </c>
      <c r="N76" s="168" t="s">
        <v>30</v>
      </c>
      <c r="O76" s="168" t="s">
        <v>30</v>
      </c>
      <c r="P76" s="168" t="s">
        <v>40</v>
      </c>
      <c r="Q76" s="168" t="s">
        <v>30</v>
      </c>
      <c r="R76" s="168" t="s">
        <v>30</v>
      </c>
      <c r="S76" s="168" t="s">
        <v>30</v>
      </c>
      <c r="T76" s="168" t="s">
        <v>30</v>
      </c>
      <c r="U76" s="172" t="s">
        <v>30</v>
      </c>
    </row>
    <row r="77" spans="1:21" x14ac:dyDescent="0.25">
      <c r="A77" s="260" t="s">
        <v>110</v>
      </c>
      <c r="B77" s="262" t="s">
        <v>111</v>
      </c>
      <c r="C77" s="263" t="s">
        <v>30</v>
      </c>
      <c r="D77" s="259" t="s">
        <v>11</v>
      </c>
      <c r="E77" s="177"/>
      <c r="F77" s="296" t="s">
        <v>30</v>
      </c>
      <c r="G77" s="168" t="s">
        <v>30</v>
      </c>
      <c r="H77" s="172" t="s">
        <v>30</v>
      </c>
      <c r="I77" s="196" t="s">
        <v>30</v>
      </c>
      <c r="J77" s="171" t="s">
        <v>30</v>
      </c>
      <c r="K77" s="168" t="s">
        <v>30</v>
      </c>
      <c r="L77" s="168" t="s">
        <v>30</v>
      </c>
      <c r="M77" s="168" t="s">
        <v>30</v>
      </c>
      <c r="N77" s="168" t="s">
        <v>30</v>
      </c>
      <c r="O77" s="168" t="s">
        <v>30</v>
      </c>
      <c r="P77" s="168" t="s">
        <v>40</v>
      </c>
      <c r="Q77" s="168" t="s">
        <v>30</v>
      </c>
      <c r="R77" s="168" t="s">
        <v>30</v>
      </c>
      <c r="S77" s="168" t="s">
        <v>30</v>
      </c>
      <c r="T77" s="168" t="s">
        <v>30</v>
      </c>
      <c r="U77" s="172" t="s">
        <v>30</v>
      </c>
    </row>
    <row r="78" spans="1:21" x14ac:dyDescent="0.25">
      <c r="A78" s="256" t="s">
        <v>112</v>
      </c>
      <c r="B78" s="257" t="s">
        <v>113</v>
      </c>
      <c r="C78" s="263" t="s">
        <v>30</v>
      </c>
      <c r="D78" s="259" t="s">
        <v>11</v>
      </c>
      <c r="E78" s="176" t="s">
        <v>90</v>
      </c>
      <c r="F78" s="296" t="s">
        <v>30</v>
      </c>
      <c r="G78" s="168" t="s">
        <v>30</v>
      </c>
      <c r="H78" s="172" t="s">
        <v>30</v>
      </c>
      <c r="I78" s="196" t="s">
        <v>30</v>
      </c>
      <c r="J78" s="171" t="s">
        <v>30</v>
      </c>
      <c r="K78" s="168" t="s">
        <v>30</v>
      </c>
      <c r="L78" s="168" t="s">
        <v>30</v>
      </c>
      <c r="M78" s="168" t="s">
        <v>30</v>
      </c>
      <c r="N78" s="168" t="s">
        <v>30</v>
      </c>
      <c r="O78" s="168" t="s">
        <v>30</v>
      </c>
      <c r="P78" s="168" t="s">
        <v>30</v>
      </c>
      <c r="Q78" s="168" t="s">
        <v>30</v>
      </c>
      <c r="R78" s="168" t="s">
        <v>30</v>
      </c>
      <c r="S78" s="168" t="s">
        <v>30</v>
      </c>
      <c r="T78" s="168" t="s">
        <v>30</v>
      </c>
      <c r="U78" s="172" t="s">
        <v>30</v>
      </c>
    </row>
    <row r="79" spans="1:21" x14ac:dyDescent="0.25">
      <c r="A79" s="256" t="s">
        <v>349</v>
      </c>
      <c r="B79" s="257" t="s">
        <v>350</v>
      </c>
      <c r="C79" s="263"/>
      <c r="D79" s="259" t="s">
        <v>10</v>
      </c>
      <c r="E79" s="176" t="s">
        <v>90</v>
      </c>
      <c r="F79" s="296" t="s">
        <v>30</v>
      </c>
      <c r="G79" s="168" t="s">
        <v>30</v>
      </c>
      <c r="H79" s="172" t="s">
        <v>30</v>
      </c>
      <c r="I79" s="196" t="s">
        <v>30</v>
      </c>
      <c r="J79" s="171" t="s">
        <v>30</v>
      </c>
      <c r="K79" s="168" t="s">
        <v>30</v>
      </c>
      <c r="L79" s="168" t="s">
        <v>30</v>
      </c>
      <c r="M79" s="168" t="s">
        <v>30</v>
      </c>
      <c r="N79" s="168" t="s">
        <v>30</v>
      </c>
      <c r="O79" s="168" t="s">
        <v>30</v>
      </c>
      <c r="P79" s="168" t="s">
        <v>30</v>
      </c>
      <c r="Q79" s="168" t="s">
        <v>30</v>
      </c>
      <c r="R79" s="168" t="s">
        <v>30</v>
      </c>
      <c r="S79" s="168" t="s">
        <v>30</v>
      </c>
      <c r="T79" s="168" t="s">
        <v>30</v>
      </c>
      <c r="U79" s="172" t="s">
        <v>30</v>
      </c>
    </row>
    <row r="80" spans="1:21" x14ac:dyDescent="0.25">
      <c r="A80" s="260" t="s">
        <v>351</v>
      </c>
      <c r="B80" s="262" t="s">
        <v>352</v>
      </c>
      <c r="C80" s="263"/>
      <c r="D80" s="259" t="s">
        <v>10</v>
      </c>
      <c r="E80" s="176" t="s">
        <v>67</v>
      </c>
      <c r="F80" s="296" t="s">
        <v>30</v>
      </c>
      <c r="G80" s="168" t="s">
        <v>30</v>
      </c>
      <c r="H80" s="172" t="s">
        <v>30</v>
      </c>
      <c r="I80" s="196" t="s">
        <v>30</v>
      </c>
      <c r="J80" s="171" t="s">
        <v>30</v>
      </c>
      <c r="K80" s="168" t="s">
        <v>30</v>
      </c>
      <c r="L80" s="168" t="s">
        <v>30</v>
      </c>
      <c r="M80" s="168" t="s">
        <v>30</v>
      </c>
      <c r="N80" s="168" t="s">
        <v>30</v>
      </c>
      <c r="O80" s="168" t="s">
        <v>30</v>
      </c>
      <c r="P80" s="168" t="s">
        <v>30</v>
      </c>
      <c r="Q80" s="168" t="s">
        <v>30</v>
      </c>
      <c r="R80" s="168" t="s">
        <v>30</v>
      </c>
      <c r="S80" s="168" t="s">
        <v>30</v>
      </c>
      <c r="T80" s="168" t="s">
        <v>30</v>
      </c>
      <c r="U80" s="172" t="s">
        <v>30</v>
      </c>
    </row>
    <row r="81" spans="1:21" x14ac:dyDescent="0.25">
      <c r="A81" s="260" t="s">
        <v>353</v>
      </c>
      <c r="B81" s="262" t="s">
        <v>354</v>
      </c>
      <c r="C81" s="263"/>
      <c r="D81" s="259" t="s">
        <v>11</v>
      </c>
      <c r="E81" s="176" t="s">
        <v>67</v>
      </c>
      <c r="F81" s="296" t="s">
        <v>30</v>
      </c>
      <c r="G81" s="168" t="s">
        <v>30</v>
      </c>
      <c r="H81" s="172" t="s">
        <v>30</v>
      </c>
      <c r="I81" s="196" t="s">
        <v>30</v>
      </c>
      <c r="J81" s="171" t="s">
        <v>30</v>
      </c>
      <c r="K81" s="168" t="s">
        <v>30</v>
      </c>
      <c r="L81" s="168" t="s">
        <v>30</v>
      </c>
      <c r="M81" s="168" t="s">
        <v>30</v>
      </c>
      <c r="N81" s="168" t="s">
        <v>30</v>
      </c>
      <c r="O81" s="168" t="s">
        <v>30</v>
      </c>
      <c r="P81" s="168" t="s">
        <v>30</v>
      </c>
      <c r="Q81" s="168" t="s">
        <v>30</v>
      </c>
      <c r="R81" s="168" t="s">
        <v>30</v>
      </c>
      <c r="S81" s="168" t="s">
        <v>30</v>
      </c>
      <c r="T81" s="168" t="s">
        <v>30</v>
      </c>
      <c r="U81" s="172" t="s">
        <v>30</v>
      </c>
    </row>
    <row r="82" spans="1:21" x14ac:dyDescent="0.25">
      <c r="A82" s="260" t="s">
        <v>67</v>
      </c>
      <c r="B82" s="262" t="s">
        <v>98</v>
      </c>
      <c r="C82" s="263" t="s">
        <v>30</v>
      </c>
      <c r="D82" s="265" t="s">
        <v>228</v>
      </c>
      <c r="E82" s="176" t="s">
        <v>99</v>
      </c>
      <c r="F82" s="296" t="s">
        <v>30</v>
      </c>
      <c r="G82" s="168" t="s">
        <v>30</v>
      </c>
      <c r="H82" s="172" t="s">
        <v>30</v>
      </c>
      <c r="I82" s="196" t="s">
        <v>30</v>
      </c>
      <c r="J82" s="171" t="s">
        <v>30</v>
      </c>
      <c r="K82" s="168" t="s">
        <v>30</v>
      </c>
      <c r="L82" s="168" t="s">
        <v>30</v>
      </c>
      <c r="M82" s="168" t="s">
        <v>30</v>
      </c>
      <c r="N82" s="168" t="s">
        <v>30</v>
      </c>
      <c r="O82" s="168" t="s">
        <v>30</v>
      </c>
      <c r="P82" s="168" t="s">
        <v>25</v>
      </c>
      <c r="Q82" s="168" t="s">
        <v>30</v>
      </c>
      <c r="R82" s="168" t="s">
        <v>30</v>
      </c>
      <c r="S82" s="168" t="s">
        <v>30</v>
      </c>
      <c r="T82" s="168" t="s">
        <v>30</v>
      </c>
      <c r="U82" s="172" t="s">
        <v>30</v>
      </c>
    </row>
    <row r="83" spans="1:21" x14ac:dyDescent="0.25">
      <c r="A83" s="260" t="s">
        <v>99</v>
      </c>
      <c r="B83" s="262" t="s">
        <v>100</v>
      </c>
      <c r="C83" s="263" t="s">
        <v>30</v>
      </c>
      <c r="D83" s="265" t="s">
        <v>228</v>
      </c>
      <c r="E83" s="176" t="s">
        <v>67</v>
      </c>
      <c r="F83" s="296" t="s">
        <v>30</v>
      </c>
      <c r="G83" s="168" t="s">
        <v>30</v>
      </c>
      <c r="H83" s="172" t="s">
        <v>30</v>
      </c>
      <c r="I83" s="196" t="s">
        <v>30</v>
      </c>
      <c r="J83" s="171" t="s">
        <v>30</v>
      </c>
      <c r="K83" s="168" t="s">
        <v>30</v>
      </c>
      <c r="L83" s="168" t="s">
        <v>30</v>
      </c>
      <c r="M83" s="168" t="s">
        <v>30</v>
      </c>
      <c r="N83" s="168" t="s">
        <v>30</v>
      </c>
      <c r="O83" s="168" t="s">
        <v>30</v>
      </c>
      <c r="P83" s="168" t="s">
        <v>25</v>
      </c>
      <c r="Q83" s="168" t="s">
        <v>30</v>
      </c>
      <c r="R83" s="168" t="s">
        <v>30</v>
      </c>
      <c r="S83" s="168" t="s">
        <v>30</v>
      </c>
      <c r="T83" s="168" t="s">
        <v>30</v>
      </c>
      <c r="U83" s="172" t="s">
        <v>30</v>
      </c>
    </row>
    <row r="84" spans="1:21" x14ac:dyDescent="0.25">
      <c r="A84" s="256" t="s">
        <v>116</v>
      </c>
      <c r="B84" s="257" t="s">
        <v>117</v>
      </c>
      <c r="C84" s="263" t="s">
        <v>30</v>
      </c>
      <c r="D84" s="259" t="s">
        <v>10</v>
      </c>
      <c r="E84" s="177" t="s">
        <v>106</v>
      </c>
      <c r="F84" s="296" t="s">
        <v>30</v>
      </c>
      <c r="G84" s="168" t="s">
        <v>30</v>
      </c>
      <c r="H84" s="172" t="s">
        <v>30</v>
      </c>
      <c r="I84" s="196" t="s">
        <v>30</v>
      </c>
      <c r="J84" s="171" t="s">
        <v>30</v>
      </c>
      <c r="K84" s="168" t="s">
        <v>30</v>
      </c>
      <c r="L84" s="168" t="s">
        <v>30</v>
      </c>
      <c r="M84" s="168" t="s">
        <v>30</v>
      </c>
      <c r="N84" s="168" t="s">
        <v>30</v>
      </c>
      <c r="O84" s="168" t="s">
        <v>30</v>
      </c>
      <c r="P84" s="168" t="s">
        <v>30</v>
      </c>
      <c r="Q84" s="168" t="s">
        <v>30</v>
      </c>
      <c r="R84" s="168" t="s">
        <v>30</v>
      </c>
      <c r="S84" s="168" t="s">
        <v>30</v>
      </c>
      <c r="T84" s="168" t="s">
        <v>30</v>
      </c>
      <c r="U84" s="172" t="s">
        <v>30</v>
      </c>
    </row>
    <row r="85" spans="1:21" x14ac:dyDescent="0.25">
      <c r="A85" s="256" t="s">
        <v>125</v>
      </c>
      <c r="B85" s="257" t="s">
        <v>126</v>
      </c>
      <c r="C85" s="263" t="s">
        <v>30</v>
      </c>
      <c r="D85" s="259" t="s">
        <v>11</v>
      </c>
      <c r="E85" s="176" t="s">
        <v>109</v>
      </c>
      <c r="F85" s="296" t="s">
        <v>30</v>
      </c>
      <c r="G85" s="168" t="s">
        <v>30</v>
      </c>
      <c r="H85" s="172" t="s">
        <v>30</v>
      </c>
      <c r="I85" s="196" t="s">
        <v>30</v>
      </c>
      <c r="J85" s="171" t="s">
        <v>30</v>
      </c>
      <c r="K85" s="168" t="s">
        <v>30</v>
      </c>
      <c r="L85" s="168" t="s">
        <v>30</v>
      </c>
      <c r="M85" s="168" t="s">
        <v>30</v>
      </c>
      <c r="N85" s="168" t="s">
        <v>30</v>
      </c>
      <c r="O85" s="168" t="s">
        <v>30</v>
      </c>
      <c r="P85" s="168" t="s">
        <v>30</v>
      </c>
      <c r="Q85" s="168" t="s">
        <v>30</v>
      </c>
      <c r="R85" s="168" t="s">
        <v>30</v>
      </c>
      <c r="S85" s="168" t="s">
        <v>30</v>
      </c>
      <c r="T85" s="168" t="s">
        <v>30</v>
      </c>
      <c r="U85" s="172" t="s">
        <v>30</v>
      </c>
    </row>
    <row r="86" spans="1:21" x14ac:dyDescent="0.25">
      <c r="A86" s="260" t="s">
        <v>101</v>
      </c>
      <c r="B86" s="262" t="s">
        <v>102</v>
      </c>
      <c r="C86" s="263" t="s">
        <v>30</v>
      </c>
      <c r="D86" s="259" t="s">
        <v>10</v>
      </c>
      <c r="E86" s="177" t="s">
        <v>103</v>
      </c>
      <c r="F86" s="296" t="s">
        <v>30</v>
      </c>
      <c r="G86" s="168" t="s">
        <v>30</v>
      </c>
      <c r="H86" s="172" t="s">
        <v>30</v>
      </c>
      <c r="I86" s="196" t="s">
        <v>30</v>
      </c>
      <c r="J86" s="171" t="s">
        <v>30</v>
      </c>
      <c r="K86" s="168" t="s">
        <v>30</v>
      </c>
      <c r="L86" s="168" t="s">
        <v>30</v>
      </c>
      <c r="M86" s="168" t="s">
        <v>30</v>
      </c>
      <c r="N86" s="168" t="s">
        <v>30</v>
      </c>
      <c r="O86" s="168" t="s">
        <v>30</v>
      </c>
      <c r="P86" s="168" t="s">
        <v>30</v>
      </c>
      <c r="Q86" s="168" t="s">
        <v>30</v>
      </c>
      <c r="R86" s="168" t="s">
        <v>30</v>
      </c>
      <c r="S86" s="168" t="s">
        <v>30</v>
      </c>
      <c r="T86" s="168" t="s">
        <v>30</v>
      </c>
      <c r="U86" s="172" t="s">
        <v>30</v>
      </c>
    </row>
    <row r="87" spans="1:21" x14ac:dyDescent="0.25">
      <c r="A87" s="260" t="s">
        <v>103</v>
      </c>
      <c r="B87" s="262" t="s">
        <v>104</v>
      </c>
      <c r="C87" s="263" t="s">
        <v>30</v>
      </c>
      <c r="D87" s="259" t="s">
        <v>228</v>
      </c>
      <c r="E87" s="177"/>
      <c r="F87" s="296" t="s">
        <v>30</v>
      </c>
      <c r="G87" s="168" t="s">
        <v>30</v>
      </c>
      <c r="H87" s="172" t="s">
        <v>30</v>
      </c>
      <c r="I87" s="179" t="s">
        <v>30</v>
      </c>
      <c r="J87" s="179" t="s">
        <v>30</v>
      </c>
      <c r="K87" s="179" t="s">
        <v>30</v>
      </c>
      <c r="L87" s="179" t="s">
        <v>30</v>
      </c>
      <c r="M87" s="179" t="s">
        <v>30</v>
      </c>
      <c r="N87" s="179" t="s">
        <v>30</v>
      </c>
      <c r="O87" s="179" t="s">
        <v>30</v>
      </c>
      <c r="P87" s="179" t="s">
        <v>25</v>
      </c>
      <c r="Q87" s="179" t="s">
        <v>30</v>
      </c>
      <c r="R87" s="179" t="s">
        <v>30</v>
      </c>
      <c r="S87" s="179" t="s">
        <v>30</v>
      </c>
      <c r="T87" s="179" t="s">
        <v>30</v>
      </c>
      <c r="U87" s="179" t="s">
        <v>30</v>
      </c>
    </row>
    <row r="88" spans="1:21" x14ac:dyDescent="0.25">
      <c r="A88" s="260" t="s">
        <v>105</v>
      </c>
      <c r="B88" s="262" t="s">
        <v>355</v>
      </c>
      <c r="C88" s="263" t="s">
        <v>30</v>
      </c>
      <c r="D88" s="259" t="s">
        <v>11</v>
      </c>
      <c r="E88" s="177"/>
      <c r="F88" s="296" t="s">
        <v>30</v>
      </c>
      <c r="G88" s="168" t="s">
        <v>30</v>
      </c>
      <c r="H88" s="172" t="s">
        <v>30</v>
      </c>
      <c r="I88" s="179" t="s">
        <v>30</v>
      </c>
      <c r="J88" s="179" t="s">
        <v>30</v>
      </c>
      <c r="K88" s="179" t="s">
        <v>30</v>
      </c>
      <c r="L88" s="179" t="s">
        <v>30</v>
      </c>
      <c r="M88" s="179" t="s">
        <v>30</v>
      </c>
      <c r="N88" s="179" t="s">
        <v>30</v>
      </c>
      <c r="O88" s="179" t="s">
        <v>30</v>
      </c>
      <c r="P88" s="179" t="s">
        <v>30</v>
      </c>
      <c r="Q88" s="179" t="s">
        <v>30</v>
      </c>
      <c r="R88" s="179" t="s">
        <v>30</v>
      </c>
      <c r="S88" s="179" t="s">
        <v>30</v>
      </c>
      <c r="T88" s="179" t="s">
        <v>30</v>
      </c>
      <c r="U88" s="179" t="s">
        <v>30</v>
      </c>
    </row>
    <row r="89" spans="1:21" x14ac:dyDescent="0.25">
      <c r="A89" s="256" t="s">
        <v>107</v>
      </c>
      <c r="B89" s="257" t="s">
        <v>108</v>
      </c>
      <c r="C89" s="263" t="s">
        <v>30</v>
      </c>
      <c r="D89" s="259" t="s">
        <v>10</v>
      </c>
      <c r="E89" s="177"/>
      <c r="F89" s="296" t="s">
        <v>30</v>
      </c>
      <c r="G89" s="168" t="s">
        <v>30</v>
      </c>
      <c r="H89" s="172" t="s">
        <v>30</v>
      </c>
      <c r="I89" s="179" t="s">
        <v>30</v>
      </c>
      <c r="J89" s="179" t="s">
        <v>30</v>
      </c>
      <c r="K89" s="179" t="s">
        <v>30</v>
      </c>
      <c r="L89" s="179" t="s">
        <v>30</v>
      </c>
      <c r="M89" s="179" t="s">
        <v>30</v>
      </c>
      <c r="N89" s="179" t="s">
        <v>30</v>
      </c>
      <c r="O89" s="179" t="s">
        <v>30</v>
      </c>
      <c r="P89" s="179" t="s">
        <v>30</v>
      </c>
      <c r="Q89" s="179" t="s">
        <v>30</v>
      </c>
      <c r="R89" s="179" t="s">
        <v>30</v>
      </c>
      <c r="S89" s="179" t="s">
        <v>30</v>
      </c>
      <c r="T89" s="179" t="s">
        <v>30</v>
      </c>
      <c r="U89" s="179" t="s">
        <v>30</v>
      </c>
    </row>
    <row r="90" spans="1:21" x14ac:dyDescent="0.25">
      <c r="A90" s="260" t="s">
        <v>114</v>
      </c>
      <c r="B90" s="262" t="s">
        <v>115</v>
      </c>
      <c r="C90" s="263" t="s">
        <v>30</v>
      </c>
      <c r="D90" s="259" t="s">
        <v>228</v>
      </c>
      <c r="E90" s="177"/>
      <c r="F90" s="296" t="s">
        <v>30</v>
      </c>
      <c r="G90" s="168" t="s">
        <v>30</v>
      </c>
      <c r="H90" s="172" t="s">
        <v>30</v>
      </c>
      <c r="I90" s="196" t="s">
        <v>30</v>
      </c>
      <c r="J90" s="171" t="s">
        <v>30</v>
      </c>
      <c r="K90" s="168" t="s">
        <v>30</v>
      </c>
      <c r="L90" s="168" t="s">
        <v>30</v>
      </c>
      <c r="M90" s="168" t="s">
        <v>30</v>
      </c>
      <c r="N90" s="168" t="s">
        <v>30</v>
      </c>
      <c r="O90" s="168" t="s">
        <v>30</v>
      </c>
      <c r="P90" s="168" t="s">
        <v>40</v>
      </c>
      <c r="Q90" s="168" t="s">
        <v>30</v>
      </c>
      <c r="R90" s="168" t="s">
        <v>30</v>
      </c>
      <c r="S90" s="168" t="s">
        <v>30</v>
      </c>
      <c r="T90" s="168" t="s">
        <v>30</v>
      </c>
      <c r="U90" s="172" t="s">
        <v>30</v>
      </c>
    </row>
    <row r="91" spans="1:21" ht="26" x14ac:dyDescent="0.25">
      <c r="A91" s="266" t="s">
        <v>296</v>
      </c>
      <c r="B91" s="261" t="s">
        <v>297</v>
      </c>
      <c r="C91" s="263"/>
      <c r="D91" s="259" t="s">
        <v>11</v>
      </c>
      <c r="E91" s="177"/>
      <c r="F91" s="296" t="s">
        <v>30</v>
      </c>
      <c r="G91" s="168" t="s">
        <v>30</v>
      </c>
      <c r="H91" s="172" t="s">
        <v>30</v>
      </c>
      <c r="I91" s="196" t="s">
        <v>30</v>
      </c>
      <c r="J91" s="171" t="s">
        <v>30</v>
      </c>
      <c r="K91" s="168" t="s">
        <v>30</v>
      </c>
      <c r="L91" s="168" t="s">
        <v>30</v>
      </c>
      <c r="M91" s="168" t="s">
        <v>30</v>
      </c>
      <c r="N91" s="168" t="s">
        <v>30</v>
      </c>
      <c r="O91" s="168" t="s">
        <v>30</v>
      </c>
      <c r="P91" s="168" t="s">
        <v>30</v>
      </c>
      <c r="Q91" s="168" t="s">
        <v>30</v>
      </c>
      <c r="R91" s="168" t="s">
        <v>30</v>
      </c>
      <c r="S91" s="168" t="s">
        <v>30</v>
      </c>
      <c r="T91" s="168" t="s">
        <v>30</v>
      </c>
      <c r="U91" s="172" t="s">
        <v>40</v>
      </c>
    </row>
    <row r="92" spans="1:21" x14ac:dyDescent="0.25">
      <c r="A92" s="266" t="s">
        <v>298</v>
      </c>
      <c r="B92" s="261" t="s">
        <v>299</v>
      </c>
      <c r="C92" s="263"/>
      <c r="D92" s="259" t="s">
        <v>11</v>
      </c>
      <c r="E92" s="177"/>
      <c r="F92" s="296" t="s">
        <v>30</v>
      </c>
      <c r="G92" s="168" t="s">
        <v>30</v>
      </c>
      <c r="H92" s="172" t="s">
        <v>30</v>
      </c>
      <c r="I92" s="196" t="s">
        <v>30</v>
      </c>
      <c r="J92" s="171" t="s">
        <v>30</v>
      </c>
      <c r="K92" s="168" t="s">
        <v>30</v>
      </c>
      <c r="L92" s="168" t="s">
        <v>30</v>
      </c>
      <c r="M92" s="168" t="s">
        <v>30</v>
      </c>
      <c r="N92" s="168" t="s">
        <v>30</v>
      </c>
      <c r="O92" s="168" t="s">
        <v>30</v>
      </c>
      <c r="P92" s="168" t="s">
        <v>30</v>
      </c>
      <c r="Q92" s="168" t="s">
        <v>30</v>
      </c>
      <c r="R92" s="168" t="s">
        <v>30</v>
      </c>
      <c r="S92" s="168" t="s">
        <v>30</v>
      </c>
      <c r="T92" s="168" t="s">
        <v>30</v>
      </c>
      <c r="U92" s="172" t="s">
        <v>40</v>
      </c>
    </row>
    <row r="93" spans="1:21" x14ac:dyDescent="0.25">
      <c r="A93" s="266" t="s">
        <v>513</v>
      </c>
      <c r="B93" s="261" t="s">
        <v>514</v>
      </c>
      <c r="C93" s="263"/>
      <c r="D93" s="259" t="s">
        <v>228</v>
      </c>
      <c r="E93" s="177"/>
      <c r="F93" s="296" t="s">
        <v>30</v>
      </c>
      <c r="G93" s="168" t="s">
        <v>25</v>
      </c>
      <c r="H93" s="172" t="s">
        <v>30</v>
      </c>
      <c r="I93" s="196" t="s">
        <v>30</v>
      </c>
      <c r="J93" s="171" t="s">
        <v>30</v>
      </c>
      <c r="K93" s="168" t="s">
        <v>30</v>
      </c>
      <c r="L93" s="168" t="s">
        <v>30</v>
      </c>
      <c r="M93" s="168" t="s">
        <v>30</v>
      </c>
      <c r="N93" s="168" t="s">
        <v>30</v>
      </c>
      <c r="O93" s="168" t="s">
        <v>30</v>
      </c>
      <c r="P93" s="168" t="s">
        <v>30</v>
      </c>
      <c r="Q93" s="168" t="s">
        <v>30</v>
      </c>
      <c r="R93" s="168" t="s">
        <v>30</v>
      </c>
      <c r="S93" s="168" t="s">
        <v>30</v>
      </c>
      <c r="T93" s="168" t="s">
        <v>30</v>
      </c>
      <c r="U93" s="172" t="s">
        <v>30</v>
      </c>
    </row>
    <row r="94" spans="1:21" x14ac:dyDescent="0.25">
      <c r="A94" s="260" t="s">
        <v>356</v>
      </c>
      <c r="B94" s="262" t="s">
        <v>357</v>
      </c>
      <c r="C94" s="263"/>
      <c r="D94" s="259" t="s">
        <v>228</v>
      </c>
      <c r="E94" s="177"/>
      <c r="F94" s="296" t="s">
        <v>30</v>
      </c>
      <c r="G94" s="168" t="s">
        <v>25</v>
      </c>
      <c r="H94" s="172" t="s">
        <v>30</v>
      </c>
      <c r="I94" s="196" t="s">
        <v>30</v>
      </c>
      <c r="J94" s="171" t="s">
        <v>30</v>
      </c>
      <c r="K94" s="168" t="s">
        <v>30</v>
      </c>
      <c r="L94" s="168" t="s">
        <v>30</v>
      </c>
      <c r="M94" s="168" t="s">
        <v>25</v>
      </c>
      <c r="N94" s="168" t="s">
        <v>30</v>
      </c>
      <c r="O94" s="168" t="s">
        <v>25</v>
      </c>
      <c r="P94" s="168" t="s">
        <v>30</v>
      </c>
      <c r="Q94" s="168" t="s">
        <v>30</v>
      </c>
      <c r="R94" s="168" t="s">
        <v>30</v>
      </c>
      <c r="S94" s="168" t="s">
        <v>30</v>
      </c>
      <c r="T94" s="168" t="s">
        <v>30</v>
      </c>
      <c r="U94" s="172" t="s">
        <v>30</v>
      </c>
    </row>
    <row r="95" spans="1:21" x14ac:dyDescent="0.25">
      <c r="A95" s="260" t="s">
        <v>358</v>
      </c>
      <c r="B95" s="262" t="s">
        <v>279</v>
      </c>
      <c r="C95" s="263"/>
      <c r="D95" s="259" t="s">
        <v>11</v>
      </c>
      <c r="E95" s="177"/>
      <c r="F95" s="296" t="s">
        <v>30</v>
      </c>
      <c r="G95" s="168" t="s">
        <v>25</v>
      </c>
      <c r="H95" s="172" t="s">
        <v>30</v>
      </c>
      <c r="I95" s="196" t="s">
        <v>30</v>
      </c>
      <c r="J95" s="171" t="s">
        <v>30</v>
      </c>
      <c r="K95" s="168" t="s">
        <v>30</v>
      </c>
      <c r="L95" s="168" t="s">
        <v>30</v>
      </c>
      <c r="M95" s="168" t="s">
        <v>40</v>
      </c>
      <c r="N95" s="168" t="s">
        <v>30</v>
      </c>
      <c r="O95" s="168" t="s">
        <v>30</v>
      </c>
      <c r="P95" s="168" t="s">
        <v>30</v>
      </c>
      <c r="Q95" s="168" t="s">
        <v>30</v>
      </c>
      <c r="R95" s="168" t="s">
        <v>30</v>
      </c>
      <c r="S95" s="168" t="s">
        <v>30</v>
      </c>
      <c r="T95" s="168" t="s">
        <v>30</v>
      </c>
      <c r="U95" s="172" t="s">
        <v>30</v>
      </c>
    </row>
    <row r="96" spans="1:21" x14ac:dyDescent="0.25">
      <c r="A96" s="260" t="s">
        <v>359</v>
      </c>
      <c r="B96" s="262" t="s">
        <v>360</v>
      </c>
      <c r="C96" s="263"/>
      <c r="D96" s="259" t="s">
        <v>11</v>
      </c>
      <c r="E96" s="177"/>
      <c r="F96" s="296" t="s">
        <v>30</v>
      </c>
      <c r="G96" s="168" t="s">
        <v>30</v>
      </c>
      <c r="H96" s="172" t="s">
        <v>30</v>
      </c>
      <c r="I96" s="196" t="s">
        <v>30</v>
      </c>
      <c r="J96" s="171" t="s">
        <v>30</v>
      </c>
      <c r="K96" s="168" t="s">
        <v>30</v>
      </c>
      <c r="L96" s="168" t="s">
        <v>30</v>
      </c>
      <c r="M96" s="168" t="s">
        <v>30</v>
      </c>
      <c r="N96" s="168" t="s">
        <v>30</v>
      </c>
      <c r="O96" s="168" t="s">
        <v>30</v>
      </c>
      <c r="P96" s="168" t="s">
        <v>30</v>
      </c>
      <c r="Q96" s="168" t="s">
        <v>30</v>
      </c>
      <c r="R96" s="168" t="s">
        <v>30</v>
      </c>
      <c r="S96" s="168" t="s">
        <v>30</v>
      </c>
      <c r="T96" s="168" t="s">
        <v>30</v>
      </c>
      <c r="U96" s="172" t="s">
        <v>30</v>
      </c>
    </row>
    <row r="97" spans="1:21" x14ac:dyDescent="0.25">
      <c r="A97" s="260" t="s">
        <v>361</v>
      </c>
      <c r="B97" s="262" t="s">
        <v>362</v>
      </c>
      <c r="C97" s="263"/>
      <c r="D97" s="259" t="s">
        <v>228</v>
      </c>
      <c r="E97" s="177"/>
      <c r="F97" s="296" t="s">
        <v>30</v>
      </c>
      <c r="G97" s="168" t="s">
        <v>30</v>
      </c>
      <c r="H97" s="172" t="s">
        <v>30</v>
      </c>
      <c r="I97" s="196" t="s">
        <v>25</v>
      </c>
      <c r="J97" s="171" t="s">
        <v>30</v>
      </c>
      <c r="K97" s="168" t="s">
        <v>30</v>
      </c>
      <c r="L97" s="168" t="s">
        <v>30</v>
      </c>
      <c r="M97" s="168" t="s">
        <v>30</v>
      </c>
      <c r="N97" s="168" t="s">
        <v>30</v>
      </c>
      <c r="O97" s="168" t="s">
        <v>30</v>
      </c>
      <c r="P97" s="168" t="s">
        <v>30</v>
      </c>
      <c r="Q97" s="168" t="s">
        <v>30</v>
      </c>
      <c r="R97" s="168" t="s">
        <v>30</v>
      </c>
      <c r="S97" s="168" t="s">
        <v>30</v>
      </c>
      <c r="T97" s="168" t="s">
        <v>30</v>
      </c>
      <c r="U97" s="172" t="s">
        <v>30</v>
      </c>
    </row>
    <row r="98" spans="1:21" ht="26" x14ac:dyDescent="0.25">
      <c r="A98" s="256" t="s">
        <v>243</v>
      </c>
      <c r="B98" s="257" t="s">
        <v>256</v>
      </c>
      <c r="C98" s="264"/>
      <c r="D98" s="259" t="s">
        <v>228</v>
      </c>
      <c r="E98" s="177"/>
      <c r="F98" s="296" t="s">
        <v>30</v>
      </c>
      <c r="G98" s="168" t="s">
        <v>30</v>
      </c>
      <c r="H98" s="172" t="s">
        <v>30</v>
      </c>
      <c r="I98" s="196" t="s">
        <v>30</v>
      </c>
      <c r="J98" s="171" t="s">
        <v>30</v>
      </c>
      <c r="K98" s="168" t="s">
        <v>30</v>
      </c>
      <c r="L98" s="168" t="s">
        <v>30</v>
      </c>
      <c r="M98" s="168" t="s">
        <v>30</v>
      </c>
      <c r="N98" s="168" t="s">
        <v>30</v>
      </c>
      <c r="O98" s="168" t="s">
        <v>30</v>
      </c>
      <c r="P98" s="168" t="s">
        <v>30</v>
      </c>
      <c r="Q98" s="168" t="s">
        <v>30</v>
      </c>
      <c r="R98" s="168" t="s">
        <v>30</v>
      </c>
      <c r="S98" s="168" t="s">
        <v>30</v>
      </c>
      <c r="T98" s="168" t="s">
        <v>30</v>
      </c>
      <c r="U98" s="172" t="s">
        <v>30</v>
      </c>
    </row>
    <row r="99" spans="1:21" x14ac:dyDescent="0.25">
      <c r="A99" s="260" t="s">
        <v>127</v>
      </c>
      <c r="B99" s="262" t="s">
        <v>128</v>
      </c>
      <c r="C99" s="263" t="s">
        <v>129</v>
      </c>
      <c r="D99" s="265" t="s">
        <v>239</v>
      </c>
      <c r="E99" s="177"/>
      <c r="F99" s="296" t="s">
        <v>30</v>
      </c>
      <c r="G99" s="168" t="s">
        <v>30</v>
      </c>
      <c r="H99" s="172" t="s">
        <v>30</v>
      </c>
      <c r="I99" s="196" t="s">
        <v>30</v>
      </c>
      <c r="J99" s="171" t="s">
        <v>30</v>
      </c>
      <c r="K99" s="168" t="s">
        <v>30</v>
      </c>
      <c r="L99" s="168" t="s">
        <v>30</v>
      </c>
      <c r="M99" s="168" t="s">
        <v>30</v>
      </c>
      <c r="N99" s="168" t="s">
        <v>30</v>
      </c>
      <c r="O99" s="168" t="s">
        <v>30</v>
      </c>
      <c r="P99" s="168" t="s">
        <v>30</v>
      </c>
      <c r="Q99" s="168" t="s">
        <v>30</v>
      </c>
      <c r="R99" s="168" t="s">
        <v>30</v>
      </c>
      <c r="S99" s="168" t="s">
        <v>30</v>
      </c>
      <c r="T99" s="168" t="s">
        <v>30</v>
      </c>
      <c r="U99" s="172" t="s">
        <v>30</v>
      </c>
    </row>
    <row r="100" spans="1:21" ht="26" x14ac:dyDescent="0.25">
      <c r="A100" s="256" t="s">
        <v>251</v>
      </c>
      <c r="B100" s="257" t="s">
        <v>264</v>
      </c>
      <c r="C100" s="264"/>
      <c r="D100" s="259" t="s">
        <v>228</v>
      </c>
      <c r="E100" s="177"/>
      <c r="F100" s="296" t="s">
        <v>30</v>
      </c>
      <c r="G100" s="168" t="s">
        <v>30</v>
      </c>
      <c r="H100" s="172" t="s">
        <v>30</v>
      </c>
      <c r="I100" s="196" t="s">
        <v>30</v>
      </c>
      <c r="J100" s="171" t="s">
        <v>30</v>
      </c>
      <c r="K100" s="168" t="s">
        <v>30</v>
      </c>
      <c r="L100" s="168" t="s">
        <v>30</v>
      </c>
      <c r="M100" s="168" t="s">
        <v>30</v>
      </c>
      <c r="N100" s="168" t="s">
        <v>30</v>
      </c>
      <c r="O100" s="168" t="s">
        <v>30</v>
      </c>
      <c r="P100" s="168" t="s">
        <v>30</v>
      </c>
      <c r="Q100" s="168" t="s">
        <v>30</v>
      </c>
      <c r="R100" s="168" t="s">
        <v>30</v>
      </c>
      <c r="S100" s="168" t="s">
        <v>30</v>
      </c>
      <c r="T100" s="168" t="s">
        <v>30</v>
      </c>
      <c r="U100" s="172" t="s">
        <v>30</v>
      </c>
    </row>
    <row r="101" spans="1:21" ht="26" x14ac:dyDescent="0.25">
      <c r="A101" s="256" t="s">
        <v>244</v>
      </c>
      <c r="B101" s="257" t="s">
        <v>257</v>
      </c>
      <c r="C101" s="264"/>
      <c r="D101" s="259" t="s">
        <v>228</v>
      </c>
      <c r="E101" s="177"/>
      <c r="F101" s="296" t="s">
        <v>30</v>
      </c>
      <c r="G101" s="168" t="s">
        <v>30</v>
      </c>
      <c r="H101" s="172" t="s">
        <v>30</v>
      </c>
      <c r="I101" s="196" t="s">
        <v>30</v>
      </c>
      <c r="J101" s="171" t="s">
        <v>30</v>
      </c>
      <c r="K101" s="168" t="s">
        <v>30</v>
      </c>
      <c r="L101" s="168" t="s">
        <v>30</v>
      </c>
      <c r="M101" s="168" t="s">
        <v>30</v>
      </c>
      <c r="N101" s="168" t="s">
        <v>30</v>
      </c>
      <c r="O101" s="168" t="s">
        <v>30</v>
      </c>
      <c r="P101" s="168" t="s">
        <v>30</v>
      </c>
      <c r="Q101" s="168" t="s">
        <v>30</v>
      </c>
      <c r="R101" s="168" t="s">
        <v>30</v>
      </c>
      <c r="S101" s="168" t="s">
        <v>30</v>
      </c>
      <c r="T101" s="168" t="s">
        <v>30</v>
      </c>
      <c r="U101" s="172" t="s">
        <v>30</v>
      </c>
    </row>
    <row r="102" spans="1:21" x14ac:dyDescent="0.25">
      <c r="A102" s="260" t="s">
        <v>130</v>
      </c>
      <c r="B102" s="262" t="s">
        <v>363</v>
      </c>
      <c r="C102" s="263" t="s">
        <v>131</v>
      </c>
      <c r="D102" s="259" t="s">
        <v>228</v>
      </c>
      <c r="E102" s="177"/>
      <c r="F102" s="296" t="s">
        <v>30</v>
      </c>
      <c r="G102" s="168" t="s">
        <v>30</v>
      </c>
      <c r="H102" s="172" t="s">
        <v>30</v>
      </c>
      <c r="I102" s="196" t="s">
        <v>30</v>
      </c>
      <c r="J102" s="171" t="s">
        <v>30</v>
      </c>
      <c r="K102" s="168" t="s">
        <v>30</v>
      </c>
      <c r="L102" s="168" t="s">
        <v>30</v>
      </c>
      <c r="M102" s="168" t="s">
        <v>25</v>
      </c>
      <c r="N102" s="168" t="s">
        <v>30</v>
      </c>
      <c r="O102" s="168" t="s">
        <v>30</v>
      </c>
      <c r="P102" s="168" t="s">
        <v>30</v>
      </c>
      <c r="Q102" s="168" t="s">
        <v>30</v>
      </c>
      <c r="R102" s="168" t="s">
        <v>30</v>
      </c>
      <c r="S102" s="168" t="s">
        <v>30</v>
      </c>
      <c r="T102" s="168" t="s">
        <v>30</v>
      </c>
      <c r="U102" s="172" t="s">
        <v>30</v>
      </c>
    </row>
    <row r="103" spans="1:21" ht="26" x14ac:dyDescent="0.25">
      <c r="A103" s="256" t="s">
        <v>252</v>
      </c>
      <c r="B103" s="257" t="s">
        <v>265</v>
      </c>
      <c r="C103" s="264"/>
      <c r="D103" s="259" t="s">
        <v>228</v>
      </c>
      <c r="E103" s="177"/>
      <c r="F103" s="296" t="s">
        <v>30</v>
      </c>
      <c r="G103" s="168" t="s">
        <v>30</v>
      </c>
      <c r="H103" s="172" t="s">
        <v>30</v>
      </c>
      <c r="I103" s="196" t="s">
        <v>25</v>
      </c>
      <c r="J103" s="171" t="s">
        <v>30</v>
      </c>
      <c r="K103" s="168" t="s">
        <v>30</v>
      </c>
      <c r="L103" s="168" t="s">
        <v>30</v>
      </c>
      <c r="M103" s="168" t="s">
        <v>30</v>
      </c>
      <c r="N103" s="168" t="s">
        <v>30</v>
      </c>
      <c r="O103" s="168" t="s">
        <v>30</v>
      </c>
      <c r="P103" s="168" t="s">
        <v>30</v>
      </c>
      <c r="Q103" s="168" t="s">
        <v>30</v>
      </c>
      <c r="R103" s="168" t="s">
        <v>30</v>
      </c>
      <c r="S103" s="168" t="s">
        <v>30</v>
      </c>
      <c r="T103" s="168" t="s">
        <v>30</v>
      </c>
      <c r="U103" s="172" t="s">
        <v>30</v>
      </c>
    </row>
    <row r="104" spans="1:21" ht="26" x14ac:dyDescent="0.25">
      <c r="A104" s="256" t="s">
        <v>253</v>
      </c>
      <c r="B104" s="257" t="s">
        <v>266</v>
      </c>
      <c r="C104" s="264"/>
      <c r="D104" s="259" t="s">
        <v>228</v>
      </c>
      <c r="E104" s="177"/>
      <c r="F104" s="296" t="s">
        <v>30</v>
      </c>
      <c r="G104" s="168" t="s">
        <v>30</v>
      </c>
      <c r="H104" s="172" t="s">
        <v>30</v>
      </c>
      <c r="I104" s="196" t="s">
        <v>30</v>
      </c>
      <c r="J104" s="171" t="s">
        <v>30</v>
      </c>
      <c r="K104" s="168" t="s">
        <v>30</v>
      </c>
      <c r="L104" s="168" t="s">
        <v>30</v>
      </c>
      <c r="M104" s="168" t="s">
        <v>30</v>
      </c>
      <c r="N104" s="168" t="s">
        <v>30</v>
      </c>
      <c r="O104" s="168" t="s">
        <v>30</v>
      </c>
      <c r="P104" s="168" t="s">
        <v>30</v>
      </c>
      <c r="Q104" s="168" t="s">
        <v>30</v>
      </c>
      <c r="R104" s="168" t="s">
        <v>30</v>
      </c>
      <c r="S104" s="168" t="s">
        <v>30</v>
      </c>
      <c r="T104" s="168" t="s">
        <v>30</v>
      </c>
      <c r="U104" s="172" t="s">
        <v>30</v>
      </c>
    </row>
    <row r="105" spans="1:21" x14ac:dyDescent="0.25">
      <c r="A105" s="260" t="s">
        <v>151</v>
      </c>
      <c r="B105" s="262" t="s">
        <v>364</v>
      </c>
      <c r="C105" s="264" t="s">
        <v>30</v>
      </c>
      <c r="D105" s="259" t="s">
        <v>11</v>
      </c>
      <c r="E105" s="177"/>
      <c r="F105" s="296" t="s">
        <v>30</v>
      </c>
      <c r="G105" s="168" t="s">
        <v>30</v>
      </c>
      <c r="H105" s="172" t="s">
        <v>30</v>
      </c>
      <c r="I105" s="196" t="s">
        <v>30</v>
      </c>
      <c r="J105" s="171" t="s">
        <v>30</v>
      </c>
      <c r="K105" s="168" t="s">
        <v>30</v>
      </c>
      <c r="L105" s="168" t="s">
        <v>30</v>
      </c>
      <c r="M105" s="168" t="s">
        <v>30</v>
      </c>
      <c r="N105" s="168" t="s">
        <v>30</v>
      </c>
      <c r="O105" s="168" t="s">
        <v>40</v>
      </c>
      <c r="P105" s="168" t="s">
        <v>30</v>
      </c>
      <c r="Q105" s="168" t="s">
        <v>30</v>
      </c>
      <c r="R105" s="168" t="s">
        <v>30</v>
      </c>
      <c r="S105" s="168" t="s">
        <v>30</v>
      </c>
      <c r="T105" s="168" t="s">
        <v>30</v>
      </c>
      <c r="U105" s="172" t="s">
        <v>30</v>
      </c>
    </row>
    <row r="106" spans="1:21" x14ac:dyDescent="0.25">
      <c r="A106" s="260" t="s">
        <v>136</v>
      </c>
      <c r="B106" s="262" t="s">
        <v>137</v>
      </c>
      <c r="C106" s="263" t="s">
        <v>30</v>
      </c>
      <c r="D106" s="259" t="s">
        <v>10</v>
      </c>
      <c r="E106" s="177"/>
      <c r="F106" s="296" t="s">
        <v>30</v>
      </c>
      <c r="G106" s="168" t="s">
        <v>25</v>
      </c>
      <c r="H106" s="172" t="s">
        <v>30</v>
      </c>
      <c r="I106" s="196" t="s">
        <v>30</v>
      </c>
      <c r="J106" s="171" t="s">
        <v>30</v>
      </c>
      <c r="K106" s="168" t="s">
        <v>30</v>
      </c>
      <c r="L106" s="168" t="s">
        <v>30</v>
      </c>
      <c r="M106" s="168" t="s">
        <v>30</v>
      </c>
      <c r="N106" s="168" t="s">
        <v>30</v>
      </c>
      <c r="O106" s="168" t="s">
        <v>30</v>
      </c>
      <c r="P106" s="168" t="s">
        <v>30</v>
      </c>
      <c r="Q106" s="168" t="s">
        <v>30</v>
      </c>
      <c r="R106" s="168" t="s">
        <v>30</v>
      </c>
      <c r="S106" s="168" t="s">
        <v>30</v>
      </c>
      <c r="T106" s="168" t="s">
        <v>30</v>
      </c>
      <c r="U106" s="172" t="s">
        <v>30</v>
      </c>
    </row>
    <row r="107" spans="1:21" x14ac:dyDescent="0.25">
      <c r="A107" s="256" t="s">
        <v>147</v>
      </c>
      <c r="B107" s="257" t="s">
        <v>277</v>
      </c>
      <c r="C107" s="264" t="s">
        <v>30</v>
      </c>
      <c r="D107" s="259" t="s">
        <v>11</v>
      </c>
      <c r="E107" s="176"/>
      <c r="F107" s="296" t="s">
        <v>30</v>
      </c>
      <c r="G107" s="168" t="s">
        <v>30</v>
      </c>
      <c r="H107" s="172" t="s">
        <v>30</v>
      </c>
      <c r="I107" s="196" t="s">
        <v>30</v>
      </c>
      <c r="J107" s="171" t="s">
        <v>30</v>
      </c>
      <c r="K107" s="168" t="s">
        <v>30</v>
      </c>
      <c r="L107" s="168" t="s">
        <v>30</v>
      </c>
      <c r="M107" s="168" t="s">
        <v>30</v>
      </c>
      <c r="N107" s="168" t="s">
        <v>30</v>
      </c>
      <c r="O107" s="168" t="s">
        <v>30</v>
      </c>
      <c r="P107" s="168" t="s">
        <v>30</v>
      </c>
      <c r="Q107" s="168" t="s">
        <v>30</v>
      </c>
      <c r="R107" s="168" t="s">
        <v>30</v>
      </c>
      <c r="S107" s="168" t="s">
        <v>30</v>
      </c>
      <c r="T107" s="168" t="s">
        <v>30</v>
      </c>
      <c r="U107" s="172" t="s">
        <v>30</v>
      </c>
    </row>
    <row r="108" spans="1:21" x14ac:dyDescent="0.25">
      <c r="A108" s="260" t="s">
        <v>133</v>
      </c>
      <c r="B108" s="262" t="s">
        <v>365</v>
      </c>
      <c r="C108" s="263" t="s">
        <v>134</v>
      </c>
      <c r="D108" s="259" t="s">
        <v>228</v>
      </c>
      <c r="E108" s="176" t="s">
        <v>90</v>
      </c>
      <c r="F108" s="296" t="s">
        <v>30</v>
      </c>
      <c r="G108" s="168" t="s">
        <v>25</v>
      </c>
      <c r="H108" s="172" t="s">
        <v>30</v>
      </c>
      <c r="I108" s="196" t="s">
        <v>25</v>
      </c>
      <c r="J108" s="171" t="s">
        <v>30</v>
      </c>
      <c r="K108" s="168" t="s">
        <v>30</v>
      </c>
      <c r="L108" s="168" t="s">
        <v>30</v>
      </c>
      <c r="M108" s="168" t="s">
        <v>40</v>
      </c>
      <c r="N108" s="168" t="s">
        <v>30</v>
      </c>
      <c r="O108" s="168" t="s">
        <v>30</v>
      </c>
      <c r="P108" s="168" t="s">
        <v>30</v>
      </c>
      <c r="Q108" s="168" t="s">
        <v>30</v>
      </c>
      <c r="R108" s="168" t="s">
        <v>30</v>
      </c>
      <c r="S108" s="168" t="s">
        <v>30</v>
      </c>
      <c r="T108" s="168" t="s">
        <v>30</v>
      </c>
      <c r="U108" s="172" t="s">
        <v>30</v>
      </c>
    </row>
    <row r="109" spans="1:21" x14ac:dyDescent="0.25">
      <c r="A109" s="260" t="s">
        <v>148</v>
      </c>
      <c r="B109" s="262" t="s">
        <v>149</v>
      </c>
      <c r="C109" s="264" t="s">
        <v>150</v>
      </c>
      <c r="D109" s="259" t="s">
        <v>228</v>
      </c>
      <c r="E109" s="176"/>
      <c r="F109" s="296" t="s">
        <v>30</v>
      </c>
      <c r="G109" s="168" t="s">
        <v>30</v>
      </c>
      <c r="H109" s="172" t="s">
        <v>30</v>
      </c>
      <c r="I109" s="196" t="s">
        <v>30</v>
      </c>
      <c r="J109" s="171" t="s">
        <v>30</v>
      </c>
      <c r="K109" s="168" t="s">
        <v>30</v>
      </c>
      <c r="L109" s="168" t="s">
        <v>30</v>
      </c>
      <c r="M109" s="168" t="s">
        <v>30</v>
      </c>
      <c r="N109" s="168" t="s">
        <v>30</v>
      </c>
      <c r="O109" s="168" t="s">
        <v>25</v>
      </c>
      <c r="P109" s="168" t="s">
        <v>30</v>
      </c>
      <c r="Q109" s="168" t="s">
        <v>30</v>
      </c>
      <c r="R109" s="168" t="s">
        <v>30</v>
      </c>
      <c r="S109" s="168" t="s">
        <v>30</v>
      </c>
      <c r="T109" s="168" t="s">
        <v>30</v>
      </c>
      <c r="U109" s="172" t="s">
        <v>30</v>
      </c>
    </row>
    <row r="110" spans="1:21" x14ac:dyDescent="0.25">
      <c r="A110" s="256" t="s">
        <v>278</v>
      </c>
      <c r="B110" s="257" t="s">
        <v>279</v>
      </c>
      <c r="C110" s="264"/>
      <c r="D110" s="259" t="s">
        <v>11</v>
      </c>
      <c r="E110" s="176"/>
      <c r="F110" s="296" t="s">
        <v>30</v>
      </c>
      <c r="G110" s="168" t="s">
        <v>30</v>
      </c>
      <c r="H110" s="172" t="s">
        <v>30</v>
      </c>
      <c r="I110" s="196" t="s">
        <v>30</v>
      </c>
      <c r="J110" s="171" t="s">
        <v>30</v>
      </c>
      <c r="K110" s="168" t="s">
        <v>30</v>
      </c>
      <c r="L110" s="168" t="s">
        <v>30</v>
      </c>
      <c r="M110" s="168" t="s">
        <v>30</v>
      </c>
      <c r="N110" s="168" t="s">
        <v>30</v>
      </c>
      <c r="O110" s="168" t="s">
        <v>30</v>
      </c>
      <c r="P110" s="168" t="s">
        <v>30</v>
      </c>
      <c r="Q110" s="168" t="s">
        <v>30</v>
      </c>
      <c r="R110" s="168" t="s">
        <v>30</v>
      </c>
      <c r="S110" s="168" t="s">
        <v>30</v>
      </c>
      <c r="T110" s="168" t="s">
        <v>30</v>
      </c>
      <c r="U110" s="172" t="s">
        <v>30</v>
      </c>
    </row>
    <row r="111" spans="1:21" ht="26" x14ac:dyDescent="0.25">
      <c r="A111" s="260" t="s">
        <v>138</v>
      </c>
      <c r="B111" s="262" t="s">
        <v>366</v>
      </c>
      <c r="C111" s="267" t="s">
        <v>139</v>
      </c>
      <c r="D111" s="259" t="s">
        <v>228</v>
      </c>
      <c r="E111" s="176" t="s">
        <v>132</v>
      </c>
      <c r="F111" s="296" t="s">
        <v>30</v>
      </c>
      <c r="G111" s="168" t="s">
        <v>30</v>
      </c>
      <c r="H111" s="172" t="s">
        <v>30</v>
      </c>
      <c r="I111" s="196" t="s">
        <v>25</v>
      </c>
      <c r="J111" s="171" t="s">
        <v>30</v>
      </c>
      <c r="K111" s="168" t="s">
        <v>30</v>
      </c>
      <c r="L111" s="168" t="s">
        <v>30</v>
      </c>
      <c r="M111" s="168" t="s">
        <v>30</v>
      </c>
      <c r="N111" s="168" t="s">
        <v>30</v>
      </c>
      <c r="O111" s="168" t="s">
        <v>40</v>
      </c>
      <c r="P111" s="168" t="s">
        <v>30</v>
      </c>
      <c r="Q111" s="168" t="s">
        <v>30</v>
      </c>
      <c r="R111" s="168" t="s">
        <v>30</v>
      </c>
      <c r="S111" s="168" t="s">
        <v>30</v>
      </c>
      <c r="T111" s="168" t="s">
        <v>30</v>
      </c>
      <c r="U111" s="172" t="s">
        <v>30</v>
      </c>
    </row>
    <row r="112" spans="1:21" x14ac:dyDescent="0.25">
      <c r="A112" s="260" t="s">
        <v>152</v>
      </c>
      <c r="B112" s="262" t="s">
        <v>153</v>
      </c>
      <c r="C112" s="264" t="s">
        <v>30</v>
      </c>
      <c r="D112" s="259" t="s">
        <v>10</v>
      </c>
      <c r="E112" s="176"/>
      <c r="F112" s="296" t="s">
        <v>30</v>
      </c>
      <c r="G112" s="168" t="s">
        <v>30</v>
      </c>
      <c r="H112" s="172" t="s">
        <v>30</v>
      </c>
      <c r="I112" s="196" t="s">
        <v>30</v>
      </c>
      <c r="J112" s="171" t="s">
        <v>30</v>
      </c>
      <c r="K112" s="168" t="s">
        <v>30</v>
      </c>
      <c r="L112" s="168" t="s">
        <v>30</v>
      </c>
      <c r="M112" s="168" t="s">
        <v>30</v>
      </c>
      <c r="N112" s="168" t="s">
        <v>30</v>
      </c>
      <c r="O112" s="168" t="s">
        <v>30</v>
      </c>
      <c r="P112" s="168" t="s">
        <v>30</v>
      </c>
      <c r="Q112" s="168" t="s">
        <v>30</v>
      </c>
      <c r="R112" s="168" t="s">
        <v>30</v>
      </c>
      <c r="S112" s="168" t="s">
        <v>30</v>
      </c>
      <c r="T112" s="168" t="s">
        <v>30</v>
      </c>
      <c r="U112" s="172" t="s">
        <v>30</v>
      </c>
    </row>
    <row r="113" spans="1:21" ht="26" x14ac:dyDescent="0.25">
      <c r="A113" s="260" t="s">
        <v>141</v>
      </c>
      <c r="B113" s="262" t="s">
        <v>367</v>
      </c>
      <c r="C113" s="267" t="s">
        <v>139</v>
      </c>
      <c r="D113" s="259" t="s">
        <v>11</v>
      </c>
      <c r="E113" s="176"/>
      <c r="F113" s="296" t="s">
        <v>30</v>
      </c>
      <c r="G113" s="168" t="s">
        <v>30</v>
      </c>
      <c r="H113" s="172" t="s">
        <v>30</v>
      </c>
      <c r="I113" s="196" t="s">
        <v>30</v>
      </c>
      <c r="J113" s="171" t="s">
        <v>30</v>
      </c>
      <c r="K113" s="168" t="s">
        <v>30</v>
      </c>
      <c r="L113" s="168" t="s">
        <v>30</v>
      </c>
      <c r="M113" s="168" t="s">
        <v>30</v>
      </c>
      <c r="N113" s="168" t="s">
        <v>30</v>
      </c>
      <c r="O113" s="168" t="s">
        <v>40</v>
      </c>
      <c r="P113" s="168" t="s">
        <v>30</v>
      </c>
      <c r="Q113" s="168" t="s">
        <v>30</v>
      </c>
      <c r="R113" s="168" t="s">
        <v>30</v>
      </c>
      <c r="S113" s="168" t="s">
        <v>30</v>
      </c>
      <c r="T113" s="168" t="s">
        <v>30</v>
      </c>
      <c r="U113" s="172" t="s">
        <v>30</v>
      </c>
    </row>
    <row r="114" spans="1:21" x14ac:dyDescent="0.25">
      <c r="A114" s="260" t="s">
        <v>143</v>
      </c>
      <c r="B114" s="262" t="s">
        <v>368</v>
      </c>
      <c r="C114" s="264" t="s">
        <v>30</v>
      </c>
      <c r="D114" s="265" t="s">
        <v>228</v>
      </c>
      <c r="E114" s="177" t="s">
        <v>135</v>
      </c>
      <c r="F114" s="296" t="s">
        <v>30</v>
      </c>
      <c r="G114" s="168" t="s">
        <v>25</v>
      </c>
      <c r="H114" s="172" t="s">
        <v>30</v>
      </c>
      <c r="I114" s="196" t="s">
        <v>30</v>
      </c>
      <c r="J114" s="171" t="s">
        <v>30</v>
      </c>
      <c r="K114" s="168" t="s">
        <v>30</v>
      </c>
      <c r="L114" s="168" t="s">
        <v>30</v>
      </c>
      <c r="M114" s="168" t="s">
        <v>40</v>
      </c>
      <c r="N114" s="168" t="s">
        <v>30</v>
      </c>
      <c r="O114" s="168" t="s">
        <v>30</v>
      </c>
      <c r="P114" s="168" t="s">
        <v>30</v>
      </c>
      <c r="Q114" s="168" t="s">
        <v>25</v>
      </c>
      <c r="R114" s="168" t="s">
        <v>30</v>
      </c>
      <c r="S114" s="168" t="s">
        <v>30</v>
      </c>
      <c r="T114" s="168" t="s">
        <v>30</v>
      </c>
      <c r="U114" s="172" t="s">
        <v>30</v>
      </c>
    </row>
    <row r="115" spans="1:21" x14ac:dyDescent="0.25">
      <c r="A115" s="260" t="s">
        <v>145</v>
      </c>
      <c r="B115" s="262" t="s">
        <v>146</v>
      </c>
      <c r="C115" s="264" t="s">
        <v>30</v>
      </c>
      <c r="D115" s="259" t="s">
        <v>228</v>
      </c>
      <c r="E115" s="176" t="s">
        <v>135</v>
      </c>
      <c r="F115" s="296" t="s">
        <v>30</v>
      </c>
      <c r="G115" s="168" t="s">
        <v>25</v>
      </c>
      <c r="H115" s="172" t="s">
        <v>30</v>
      </c>
      <c r="I115" s="196" t="s">
        <v>25</v>
      </c>
      <c r="J115" s="171" t="s">
        <v>30</v>
      </c>
      <c r="K115" s="168" t="s">
        <v>30</v>
      </c>
      <c r="L115" s="168" t="s">
        <v>30</v>
      </c>
      <c r="M115" s="168" t="s">
        <v>40</v>
      </c>
      <c r="N115" s="168" t="s">
        <v>30</v>
      </c>
      <c r="O115" s="168" t="s">
        <v>30</v>
      </c>
      <c r="P115" s="168" t="s">
        <v>30</v>
      </c>
      <c r="Q115" s="168" t="s">
        <v>30</v>
      </c>
      <c r="R115" s="168" t="s">
        <v>30</v>
      </c>
      <c r="S115" s="168" t="s">
        <v>30</v>
      </c>
      <c r="T115" s="168" t="s">
        <v>30</v>
      </c>
      <c r="U115" s="172" t="s">
        <v>30</v>
      </c>
    </row>
    <row r="116" spans="1:21" x14ac:dyDescent="0.25">
      <c r="A116" s="260" t="s">
        <v>154</v>
      </c>
      <c r="B116" s="262" t="s">
        <v>155</v>
      </c>
      <c r="C116" s="264" t="s">
        <v>30</v>
      </c>
      <c r="D116" s="259" t="s">
        <v>10</v>
      </c>
      <c r="E116" s="176" t="s">
        <v>90</v>
      </c>
      <c r="F116" s="296" t="s">
        <v>30</v>
      </c>
      <c r="G116" s="168" t="s">
        <v>30</v>
      </c>
      <c r="H116" s="172" t="s">
        <v>30</v>
      </c>
      <c r="I116" s="196" t="s">
        <v>30</v>
      </c>
      <c r="J116" s="171" t="s">
        <v>30</v>
      </c>
      <c r="K116" s="168" t="s">
        <v>30</v>
      </c>
      <c r="L116" s="168" t="s">
        <v>30</v>
      </c>
      <c r="M116" s="168" t="s">
        <v>30</v>
      </c>
      <c r="N116" s="168" t="s">
        <v>30</v>
      </c>
      <c r="O116" s="168" t="s">
        <v>40</v>
      </c>
      <c r="P116" s="168" t="s">
        <v>30</v>
      </c>
      <c r="Q116" s="168" t="s">
        <v>30</v>
      </c>
      <c r="R116" s="168" t="s">
        <v>30</v>
      </c>
      <c r="S116" s="168" t="s">
        <v>30</v>
      </c>
      <c r="T116" s="168" t="s">
        <v>30</v>
      </c>
      <c r="U116" s="172" t="s">
        <v>30</v>
      </c>
    </row>
    <row r="117" spans="1:21" x14ac:dyDescent="0.25">
      <c r="A117" s="260" t="s">
        <v>522</v>
      </c>
      <c r="B117" s="262" t="s">
        <v>523</v>
      </c>
      <c r="C117" s="264"/>
      <c r="D117" s="265" t="s">
        <v>10</v>
      </c>
      <c r="E117" s="176" t="s">
        <v>135</v>
      </c>
      <c r="F117" s="296" t="s">
        <v>30</v>
      </c>
      <c r="G117" s="168" t="s">
        <v>30</v>
      </c>
      <c r="H117" s="172" t="s">
        <v>30</v>
      </c>
      <c r="I117" s="196" t="s">
        <v>25</v>
      </c>
      <c r="J117" s="171" t="s">
        <v>30</v>
      </c>
      <c r="K117" s="168" t="s">
        <v>30</v>
      </c>
      <c r="L117" s="168" t="s">
        <v>30</v>
      </c>
      <c r="M117" s="168" t="s">
        <v>30</v>
      </c>
      <c r="N117" s="168" t="s">
        <v>30</v>
      </c>
      <c r="O117" s="168" t="s">
        <v>30</v>
      </c>
      <c r="P117" s="168" t="s">
        <v>30</v>
      </c>
      <c r="Q117" s="168" t="s">
        <v>30</v>
      </c>
      <c r="R117" s="168" t="s">
        <v>30</v>
      </c>
      <c r="S117" s="168" t="s">
        <v>30</v>
      </c>
      <c r="T117" s="168" t="s">
        <v>30</v>
      </c>
      <c r="U117" s="172" t="s">
        <v>30</v>
      </c>
    </row>
    <row r="118" spans="1:21" x14ac:dyDescent="0.25">
      <c r="A118" s="260" t="s">
        <v>369</v>
      </c>
      <c r="B118" s="262" t="s">
        <v>370</v>
      </c>
      <c r="C118" s="264"/>
      <c r="D118" s="259" t="s">
        <v>10</v>
      </c>
      <c r="E118" s="177" t="s">
        <v>135</v>
      </c>
      <c r="F118" s="296" t="s">
        <v>30</v>
      </c>
      <c r="G118" s="168" t="s">
        <v>30</v>
      </c>
      <c r="H118" s="172" t="s">
        <v>30</v>
      </c>
      <c r="I118" s="196" t="s">
        <v>30</v>
      </c>
      <c r="J118" s="171" t="s">
        <v>30</v>
      </c>
      <c r="K118" s="168" t="s">
        <v>30</v>
      </c>
      <c r="L118" s="168" t="s">
        <v>30</v>
      </c>
      <c r="M118" s="168" t="s">
        <v>30</v>
      </c>
      <c r="N118" s="168" t="s">
        <v>30</v>
      </c>
      <c r="O118" s="168" t="s">
        <v>30</v>
      </c>
      <c r="P118" s="168" t="s">
        <v>30</v>
      </c>
      <c r="Q118" s="168" t="s">
        <v>30</v>
      </c>
      <c r="R118" s="168" t="s">
        <v>30</v>
      </c>
      <c r="S118" s="168" t="s">
        <v>30</v>
      </c>
      <c r="T118" s="168" t="s">
        <v>30</v>
      </c>
      <c r="U118" s="172" t="s">
        <v>30</v>
      </c>
    </row>
    <row r="119" spans="1:21" x14ac:dyDescent="0.25">
      <c r="A119" s="260" t="s">
        <v>371</v>
      </c>
      <c r="B119" s="262" t="s">
        <v>372</v>
      </c>
      <c r="C119" s="264"/>
      <c r="D119" s="259" t="s">
        <v>11</v>
      </c>
      <c r="E119" s="177"/>
      <c r="F119" s="296" t="s">
        <v>30</v>
      </c>
      <c r="G119" s="168" t="s">
        <v>30</v>
      </c>
      <c r="H119" s="172" t="s">
        <v>30</v>
      </c>
      <c r="I119" s="196" t="s">
        <v>30</v>
      </c>
      <c r="J119" s="171" t="s">
        <v>30</v>
      </c>
      <c r="K119" s="168" t="s">
        <v>30</v>
      </c>
      <c r="L119" s="168" t="s">
        <v>30</v>
      </c>
      <c r="M119" s="168" t="s">
        <v>30</v>
      </c>
      <c r="N119" s="168" t="s">
        <v>30</v>
      </c>
      <c r="O119" s="168" t="s">
        <v>30</v>
      </c>
      <c r="P119" s="168" t="s">
        <v>30</v>
      </c>
      <c r="Q119" s="168" t="s">
        <v>30</v>
      </c>
      <c r="R119" s="168" t="s">
        <v>25</v>
      </c>
      <c r="S119" s="168" t="s">
        <v>30</v>
      </c>
      <c r="T119" s="168" t="s">
        <v>30</v>
      </c>
      <c r="U119" s="172" t="s">
        <v>30</v>
      </c>
    </row>
    <row r="120" spans="1:21" x14ac:dyDescent="0.25">
      <c r="A120" s="260" t="s">
        <v>373</v>
      </c>
      <c r="B120" s="262" t="s">
        <v>374</v>
      </c>
      <c r="C120" s="264"/>
      <c r="D120" s="259" t="s">
        <v>228</v>
      </c>
      <c r="E120" s="176" t="s">
        <v>140</v>
      </c>
      <c r="F120" s="296" t="s">
        <v>30</v>
      </c>
      <c r="G120" s="168" t="s">
        <v>30</v>
      </c>
      <c r="H120" s="172" t="s">
        <v>30</v>
      </c>
      <c r="I120" s="196" t="s">
        <v>30</v>
      </c>
      <c r="J120" s="171" t="s">
        <v>30</v>
      </c>
      <c r="K120" s="168" t="s">
        <v>30</v>
      </c>
      <c r="L120" s="168" t="s">
        <v>30</v>
      </c>
      <c r="M120" s="168" t="s">
        <v>30</v>
      </c>
      <c r="N120" s="168" t="s">
        <v>30</v>
      </c>
      <c r="O120" s="168" t="s">
        <v>30</v>
      </c>
      <c r="P120" s="168" t="s">
        <v>30</v>
      </c>
      <c r="Q120" s="168" t="s">
        <v>30</v>
      </c>
      <c r="R120" s="168" t="s">
        <v>30</v>
      </c>
      <c r="S120" s="168" t="s">
        <v>30</v>
      </c>
      <c r="T120" s="168" t="s">
        <v>30</v>
      </c>
      <c r="U120" s="172" t="s">
        <v>30</v>
      </c>
    </row>
    <row r="121" spans="1:21" x14ac:dyDescent="0.25">
      <c r="A121" s="260" t="s">
        <v>375</v>
      </c>
      <c r="B121" s="262" t="s">
        <v>376</v>
      </c>
      <c r="C121" s="264"/>
      <c r="D121" s="259" t="s">
        <v>228</v>
      </c>
      <c r="E121" s="176" t="s">
        <v>142</v>
      </c>
      <c r="F121" s="296" t="s">
        <v>30</v>
      </c>
      <c r="G121" s="168" t="s">
        <v>30</v>
      </c>
      <c r="H121" s="172" t="s">
        <v>30</v>
      </c>
      <c r="I121" s="196" t="s">
        <v>30</v>
      </c>
      <c r="J121" s="171" t="s">
        <v>30</v>
      </c>
      <c r="K121" s="168" t="s">
        <v>30</v>
      </c>
      <c r="L121" s="168" t="s">
        <v>30</v>
      </c>
      <c r="M121" s="168" t="s">
        <v>30</v>
      </c>
      <c r="N121" s="168" t="s">
        <v>30</v>
      </c>
      <c r="O121" s="168" t="s">
        <v>30</v>
      </c>
      <c r="P121" s="168" t="s">
        <v>30</v>
      </c>
      <c r="Q121" s="168" t="s">
        <v>30</v>
      </c>
      <c r="R121" s="168" t="s">
        <v>30</v>
      </c>
      <c r="S121" s="168" t="s">
        <v>30</v>
      </c>
      <c r="T121" s="168" t="s">
        <v>30</v>
      </c>
      <c r="U121" s="172" t="s">
        <v>30</v>
      </c>
    </row>
    <row r="122" spans="1:21" x14ac:dyDescent="0.25">
      <c r="A122" s="260" t="s">
        <v>377</v>
      </c>
      <c r="B122" s="262" t="s">
        <v>378</v>
      </c>
      <c r="C122" s="264"/>
      <c r="D122" s="259" t="s">
        <v>10</v>
      </c>
      <c r="E122" s="176" t="s">
        <v>142</v>
      </c>
      <c r="F122" s="296" t="s">
        <v>30</v>
      </c>
      <c r="G122" s="168" t="s">
        <v>30</v>
      </c>
      <c r="H122" s="172" t="s">
        <v>30</v>
      </c>
      <c r="I122" s="196" t="s">
        <v>30</v>
      </c>
      <c r="J122" s="171" t="s">
        <v>30</v>
      </c>
      <c r="K122" s="168" t="s">
        <v>30</v>
      </c>
      <c r="L122" s="168" t="s">
        <v>30</v>
      </c>
      <c r="M122" s="168" t="s">
        <v>30</v>
      </c>
      <c r="N122" s="168" t="s">
        <v>30</v>
      </c>
      <c r="O122" s="168" t="s">
        <v>30</v>
      </c>
      <c r="P122" s="168" t="s">
        <v>30</v>
      </c>
      <c r="Q122" s="168" t="s">
        <v>30</v>
      </c>
      <c r="R122" s="168" t="s">
        <v>30</v>
      </c>
      <c r="S122" s="168" t="s">
        <v>30</v>
      </c>
      <c r="T122" s="168" t="s">
        <v>30</v>
      </c>
      <c r="U122" s="172" t="s">
        <v>30</v>
      </c>
    </row>
    <row r="123" spans="1:21" x14ac:dyDescent="0.25">
      <c r="A123" s="260" t="s">
        <v>379</v>
      </c>
      <c r="B123" s="262" t="s">
        <v>183</v>
      </c>
      <c r="C123" s="264"/>
      <c r="D123" s="259" t="s">
        <v>228</v>
      </c>
      <c r="E123" s="176" t="s">
        <v>144</v>
      </c>
      <c r="F123" s="296" t="s">
        <v>30</v>
      </c>
      <c r="G123" s="168" t="s">
        <v>30</v>
      </c>
      <c r="H123" s="172" t="s">
        <v>30</v>
      </c>
      <c r="I123" s="196" t="s">
        <v>25</v>
      </c>
      <c r="J123" s="171" t="s">
        <v>30</v>
      </c>
      <c r="K123" s="168" t="s">
        <v>30</v>
      </c>
      <c r="L123" s="168" t="s">
        <v>30</v>
      </c>
      <c r="M123" s="168" t="s">
        <v>30</v>
      </c>
      <c r="N123" s="168" t="s">
        <v>30</v>
      </c>
      <c r="O123" s="168" t="s">
        <v>30</v>
      </c>
      <c r="P123" s="168" t="s">
        <v>30</v>
      </c>
      <c r="Q123" s="168" t="s">
        <v>30</v>
      </c>
      <c r="R123" s="168" t="s">
        <v>30</v>
      </c>
      <c r="S123" s="168" t="s">
        <v>30</v>
      </c>
      <c r="T123" s="168" t="s">
        <v>30</v>
      </c>
      <c r="U123" s="172" t="s">
        <v>30</v>
      </c>
    </row>
    <row r="124" spans="1:21" x14ac:dyDescent="0.25">
      <c r="A124" s="260" t="s">
        <v>380</v>
      </c>
      <c r="B124" s="262" t="s">
        <v>381</v>
      </c>
      <c r="C124" s="264"/>
      <c r="D124" s="259" t="s">
        <v>10</v>
      </c>
      <c r="E124" s="176" t="s">
        <v>133</v>
      </c>
      <c r="F124" s="296" t="s">
        <v>30</v>
      </c>
      <c r="G124" s="168" t="s">
        <v>30</v>
      </c>
      <c r="H124" s="172" t="s">
        <v>30</v>
      </c>
      <c r="I124" s="196" t="s">
        <v>25</v>
      </c>
      <c r="J124" s="171" t="s">
        <v>30</v>
      </c>
      <c r="K124" s="168" t="s">
        <v>30</v>
      </c>
      <c r="L124" s="168" t="s">
        <v>30</v>
      </c>
      <c r="M124" s="168" t="s">
        <v>30</v>
      </c>
      <c r="N124" s="168" t="s">
        <v>30</v>
      </c>
      <c r="O124" s="168" t="s">
        <v>30</v>
      </c>
      <c r="P124" s="168" t="s">
        <v>30</v>
      </c>
      <c r="Q124" s="168" t="s">
        <v>30</v>
      </c>
      <c r="R124" s="168" t="s">
        <v>30</v>
      </c>
      <c r="S124" s="168" t="s">
        <v>30</v>
      </c>
      <c r="T124" s="168" t="s">
        <v>30</v>
      </c>
      <c r="U124" s="172" t="s">
        <v>30</v>
      </c>
    </row>
    <row r="125" spans="1:21" x14ac:dyDescent="0.25">
      <c r="A125" s="260" t="s">
        <v>382</v>
      </c>
      <c r="B125" s="262" t="s">
        <v>383</v>
      </c>
      <c r="C125" s="264"/>
      <c r="D125" s="259" t="s">
        <v>11</v>
      </c>
      <c r="E125" s="176" t="s">
        <v>142</v>
      </c>
      <c r="F125" s="296" t="s">
        <v>30</v>
      </c>
      <c r="G125" s="168" t="s">
        <v>30</v>
      </c>
      <c r="H125" s="172" t="s">
        <v>30</v>
      </c>
      <c r="I125" s="196" t="s">
        <v>30</v>
      </c>
      <c r="J125" s="171" t="s">
        <v>30</v>
      </c>
      <c r="K125" s="168" t="s">
        <v>30</v>
      </c>
      <c r="L125" s="168" t="s">
        <v>30</v>
      </c>
      <c r="M125" s="168" t="s">
        <v>30</v>
      </c>
      <c r="N125" s="168" t="s">
        <v>30</v>
      </c>
      <c r="O125" s="168" t="s">
        <v>30</v>
      </c>
      <c r="P125" s="168" t="s">
        <v>30</v>
      </c>
      <c r="Q125" s="168" t="s">
        <v>30</v>
      </c>
      <c r="R125" s="168" t="s">
        <v>30</v>
      </c>
      <c r="S125" s="168" t="s">
        <v>30</v>
      </c>
      <c r="T125" s="168" t="s">
        <v>30</v>
      </c>
      <c r="U125" s="172" t="s">
        <v>30</v>
      </c>
    </row>
    <row r="126" spans="1:21" x14ac:dyDescent="0.25">
      <c r="A126" s="260" t="s">
        <v>384</v>
      </c>
      <c r="B126" s="262" t="s">
        <v>385</v>
      </c>
      <c r="C126" s="264"/>
      <c r="D126" s="259" t="s">
        <v>228</v>
      </c>
      <c r="E126" s="176"/>
      <c r="F126" s="296" t="s">
        <v>30</v>
      </c>
      <c r="G126" s="168" t="s">
        <v>30</v>
      </c>
      <c r="H126" s="172" t="s">
        <v>30</v>
      </c>
      <c r="I126" s="196" t="s">
        <v>30</v>
      </c>
      <c r="J126" s="171" t="s">
        <v>30</v>
      </c>
      <c r="K126" s="168" t="s">
        <v>30</v>
      </c>
      <c r="L126" s="168" t="s">
        <v>30</v>
      </c>
      <c r="M126" s="168" t="s">
        <v>30</v>
      </c>
      <c r="N126" s="168" t="s">
        <v>30</v>
      </c>
      <c r="O126" s="168" t="s">
        <v>30</v>
      </c>
      <c r="P126" s="168" t="s">
        <v>30</v>
      </c>
      <c r="Q126" s="168" t="s">
        <v>30</v>
      </c>
      <c r="R126" s="168" t="s">
        <v>30</v>
      </c>
      <c r="S126" s="168" t="s">
        <v>30</v>
      </c>
      <c r="T126" s="168" t="s">
        <v>30</v>
      </c>
      <c r="U126" s="172" t="s">
        <v>30</v>
      </c>
    </row>
    <row r="127" spans="1:21" x14ac:dyDescent="0.25">
      <c r="A127" s="260" t="s">
        <v>156</v>
      </c>
      <c r="B127" s="262" t="s">
        <v>157</v>
      </c>
      <c r="C127" s="264" t="s">
        <v>30</v>
      </c>
      <c r="D127" s="265" t="s">
        <v>239</v>
      </c>
      <c r="E127" s="176"/>
      <c r="F127" s="296" t="s">
        <v>30</v>
      </c>
      <c r="G127" s="168" t="s">
        <v>30</v>
      </c>
      <c r="H127" s="172" t="s">
        <v>30</v>
      </c>
      <c r="I127" s="196" t="s">
        <v>30</v>
      </c>
      <c r="J127" s="171" t="s">
        <v>30</v>
      </c>
      <c r="K127" s="168" t="s">
        <v>30</v>
      </c>
      <c r="L127" s="168" t="s">
        <v>30</v>
      </c>
      <c r="M127" s="168" t="s">
        <v>30</v>
      </c>
      <c r="N127" s="168" t="s">
        <v>30</v>
      </c>
      <c r="O127" s="168" t="s">
        <v>30</v>
      </c>
      <c r="P127" s="168" t="s">
        <v>30</v>
      </c>
      <c r="Q127" s="168" t="s">
        <v>30</v>
      </c>
      <c r="R127" s="168" t="s">
        <v>30</v>
      </c>
      <c r="S127" s="168" t="s">
        <v>25</v>
      </c>
      <c r="T127" s="168" t="s">
        <v>30</v>
      </c>
      <c r="U127" s="172" t="s">
        <v>30</v>
      </c>
    </row>
    <row r="128" spans="1:21" ht="26" x14ac:dyDescent="0.25">
      <c r="A128" s="256" t="s">
        <v>158</v>
      </c>
      <c r="B128" s="257" t="s">
        <v>159</v>
      </c>
      <c r="C128" s="267" t="s">
        <v>633</v>
      </c>
      <c r="D128" s="259" t="s">
        <v>227</v>
      </c>
      <c r="E128" s="176"/>
      <c r="F128" s="296" t="s">
        <v>30</v>
      </c>
      <c r="G128" s="168" t="s">
        <v>30</v>
      </c>
      <c r="H128" s="172" t="s">
        <v>30</v>
      </c>
      <c r="I128" s="196" t="s">
        <v>30</v>
      </c>
      <c r="J128" s="171" t="s">
        <v>30</v>
      </c>
      <c r="K128" s="168" t="s">
        <v>30</v>
      </c>
      <c r="L128" s="168" t="s">
        <v>30</v>
      </c>
      <c r="M128" s="168" t="s">
        <v>30</v>
      </c>
      <c r="N128" s="168" t="s">
        <v>30</v>
      </c>
      <c r="O128" s="168" t="s">
        <v>30</v>
      </c>
      <c r="P128" s="168" t="s">
        <v>30</v>
      </c>
      <c r="Q128" s="168" t="s">
        <v>30</v>
      </c>
      <c r="R128" s="168" t="s">
        <v>30</v>
      </c>
      <c r="S128" s="168" t="s">
        <v>30</v>
      </c>
      <c r="T128" s="168" t="s">
        <v>30</v>
      </c>
      <c r="U128" s="172" t="s">
        <v>30</v>
      </c>
    </row>
    <row r="129" spans="1:21" x14ac:dyDescent="0.25">
      <c r="A129" s="256" t="s">
        <v>161</v>
      </c>
      <c r="B129" s="257" t="s">
        <v>162</v>
      </c>
      <c r="C129" s="267" t="s">
        <v>634</v>
      </c>
      <c r="D129" s="259" t="s">
        <v>11</v>
      </c>
      <c r="E129" s="176"/>
      <c r="F129" s="296" t="s">
        <v>30</v>
      </c>
      <c r="G129" s="168" t="s">
        <v>30</v>
      </c>
      <c r="H129" s="172" t="s">
        <v>30</v>
      </c>
      <c r="I129" s="196" t="s">
        <v>30</v>
      </c>
      <c r="J129" s="171" t="s">
        <v>30</v>
      </c>
      <c r="K129" s="168" t="s">
        <v>30</v>
      </c>
      <c r="L129" s="168" t="s">
        <v>30</v>
      </c>
      <c r="M129" s="168" t="s">
        <v>30</v>
      </c>
      <c r="N129" s="168" t="s">
        <v>30</v>
      </c>
      <c r="O129" s="168" t="s">
        <v>30</v>
      </c>
      <c r="P129" s="168" t="s">
        <v>30</v>
      </c>
      <c r="Q129" s="168" t="s">
        <v>30</v>
      </c>
      <c r="R129" s="168" t="s">
        <v>30</v>
      </c>
      <c r="S129" s="168" t="s">
        <v>30</v>
      </c>
      <c r="T129" s="168" t="s">
        <v>30</v>
      </c>
      <c r="U129" s="172" t="s">
        <v>30</v>
      </c>
    </row>
    <row r="130" spans="1:21" x14ac:dyDescent="0.25">
      <c r="A130" s="256" t="s">
        <v>284</v>
      </c>
      <c r="B130" s="257" t="s">
        <v>285</v>
      </c>
      <c r="C130" s="267"/>
      <c r="D130" s="259" t="s">
        <v>227</v>
      </c>
      <c r="E130" s="176"/>
      <c r="F130" s="296" t="s">
        <v>30</v>
      </c>
      <c r="G130" s="168" t="s">
        <v>30</v>
      </c>
      <c r="H130" s="172" t="s">
        <v>30</v>
      </c>
      <c r="I130" s="196" t="s">
        <v>30</v>
      </c>
      <c r="J130" s="171" t="s">
        <v>30</v>
      </c>
      <c r="K130" s="168" t="s">
        <v>30</v>
      </c>
      <c r="L130" s="168" t="s">
        <v>30</v>
      </c>
      <c r="M130" s="168" t="s">
        <v>30</v>
      </c>
      <c r="N130" s="168" t="s">
        <v>30</v>
      </c>
      <c r="O130" s="168" t="s">
        <v>30</v>
      </c>
      <c r="P130" s="168" t="s">
        <v>30</v>
      </c>
      <c r="Q130" s="168" t="s">
        <v>30</v>
      </c>
      <c r="R130" s="168" t="s">
        <v>30</v>
      </c>
      <c r="S130" s="168" t="s">
        <v>30</v>
      </c>
      <c r="T130" s="168" t="s">
        <v>30</v>
      </c>
      <c r="U130" s="172" t="s">
        <v>30</v>
      </c>
    </row>
    <row r="131" spans="1:21" ht="26" x14ac:dyDescent="0.25">
      <c r="A131" s="256" t="s">
        <v>163</v>
      </c>
      <c r="B131" s="257" t="s">
        <v>282</v>
      </c>
      <c r="C131" s="264" t="s">
        <v>30</v>
      </c>
      <c r="D131" s="259" t="s">
        <v>10</v>
      </c>
      <c r="E131" s="176"/>
      <c r="F131" s="296" t="s">
        <v>30</v>
      </c>
      <c r="G131" s="168" t="s">
        <v>30</v>
      </c>
      <c r="H131" s="172" t="s">
        <v>30</v>
      </c>
      <c r="I131" s="196" t="s">
        <v>30</v>
      </c>
      <c r="J131" s="171" t="s">
        <v>30</v>
      </c>
      <c r="K131" s="168" t="s">
        <v>30</v>
      </c>
      <c r="L131" s="168" t="s">
        <v>30</v>
      </c>
      <c r="M131" s="168" t="s">
        <v>30</v>
      </c>
      <c r="N131" s="168" t="s">
        <v>30</v>
      </c>
      <c r="O131" s="168" t="s">
        <v>30</v>
      </c>
      <c r="P131" s="168" t="s">
        <v>30</v>
      </c>
      <c r="Q131" s="168" t="s">
        <v>30</v>
      </c>
      <c r="R131" s="168" t="s">
        <v>30</v>
      </c>
      <c r="S131" s="168" t="s">
        <v>30</v>
      </c>
      <c r="T131" s="168" t="s">
        <v>30</v>
      </c>
      <c r="U131" s="172" t="s">
        <v>30</v>
      </c>
    </row>
    <row r="132" spans="1:21" x14ac:dyDescent="0.25">
      <c r="A132" s="260" t="s">
        <v>164</v>
      </c>
      <c r="B132" s="262" t="s">
        <v>165</v>
      </c>
      <c r="C132" s="264" t="s">
        <v>30</v>
      </c>
      <c r="D132" s="259" t="s">
        <v>10</v>
      </c>
      <c r="E132" s="176"/>
      <c r="F132" s="296" t="s">
        <v>30</v>
      </c>
      <c r="G132" s="168" t="s">
        <v>30</v>
      </c>
      <c r="H132" s="172" t="s">
        <v>30</v>
      </c>
      <c r="I132" s="196" t="s">
        <v>30</v>
      </c>
      <c r="J132" s="171" t="s">
        <v>30</v>
      </c>
      <c r="K132" s="168" t="s">
        <v>30</v>
      </c>
      <c r="L132" s="168" t="s">
        <v>30</v>
      </c>
      <c r="M132" s="168" t="s">
        <v>30</v>
      </c>
      <c r="N132" s="168" t="s">
        <v>30</v>
      </c>
      <c r="O132" s="168" t="s">
        <v>30</v>
      </c>
      <c r="P132" s="168" t="s">
        <v>30</v>
      </c>
      <c r="Q132" s="168" t="s">
        <v>30</v>
      </c>
      <c r="R132" s="168" t="s">
        <v>25</v>
      </c>
      <c r="S132" s="168" t="s">
        <v>30</v>
      </c>
      <c r="T132" s="168" t="s">
        <v>30</v>
      </c>
      <c r="U132" s="172" t="s">
        <v>30</v>
      </c>
    </row>
    <row r="133" spans="1:21" x14ac:dyDescent="0.25">
      <c r="A133" s="260" t="s">
        <v>166</v>
      </c>
      <c r="B133" s="262" t="s">
        <v>167</v>
      </c>
      <c r="C133" s="264" t="s">
        <v>30</v>
      </c>
      <c r="D133" s="265" t="s">
        <v>11</v>
      </c>
      <c r="E133" s="176"/>
      <c r="F133" s="296" t="s">
        <v>30</v>
      </c>
      <c r="G133" s="168" t="s">
        <v>30</v>
      </c>
      <c r="H133" s="172" t="s">
        <v>30</v>
      </c>
      <c r="I133" s="196"/>
      <c r="J133" s="171" t="s">
        <v>30</v>
      </c>
      <c r="K133" s="168" t="s">
        <v>30</v>
      </c>
      <c r="L133" s="168" t="s">
        <v>30</v>
      </c>
      <c r="M133" s="168" t="s">
        <v>30</v>
      </c>
      <c r="N133" s="168" t="s">
        <v>30</v>
      </c>
      <c r="O133" s="168" t="s">
        <v>30</v>
      </c>
      <c r="P133" s="168" t="s">
        <v>30</v>
      </c>
      <c r="Q133" s="168" t="s">
        <v>30</v>
      </c>
      <c r="R133" s="168" t="s">
        <v>30</v>
      </c>
      <c r="S133" s="168" t="s">
        <v>25</v>
      </c>
      <c r="T133" s="168" t="s">
        <v>30</v>
      </c>
      <c r="U133" s="172" t="s">
        <v>30</v>
      </c>
    </row>
    <row r="134" spans="1:21" ht="26" x14ac:dyDescent="0.25">
      <c r="A134" s="256" t="s">
        <v>168</v>
      </c>
      <c r="B134" s="257" t="s">
        <v>169</v>
      </c>
      <c r="C134" s="264" t="s">
        <v>30</v>
      </c>
      <c r="D134" s="259" t="s">
        <v>11</v>
      </c>
      <c r="E134" s="176"/>
      <c r="F134" s="296" t="s">
        <v>30</v>
      </c>
      <c r="G134" s="168" t="s">
        <v>30</v>
      </c>
      <c r="H134" s="172" t="s">
        <v>30</v>
      </c>
      <c r="I134" s="196" t="s">
        <v>30</v>
      </c>
      <c r="J134" s="171" t="s">
        <v>30</v>
      </c>
      <c r="K134" s="168" t="s">
        <v>30</v>
      </c>
      <c r="L134" s="168" t="s">
        <v>30</v>
      </c>
      <c r="M134" s="168" t="s">
        <v>30</v>
      </c>
      <c r="N134" s="168" t="s">
        <v>30</v>
      </c>
      <c r="O134" s="168" t="s">
        <v>30</v>
      </c>
      <c r="P134" s="168" t="s">
        <v>30</v>
      </c>
      <c r="Q134" s="168" t="s">
        <v>30</v>
      </c>
      <c r="R134" s="168" t="s">
        <v>30</v>
      </c>
      <c r="S134" s="168" t="s">
        <v>30</v>
      </c>
      <c r="T134" s="168" t="s">
        <v>30</v>
      </c>
      <c r="U134" s="172" t="s">
        <v>30</v>
      </c>
    </row>
    <row r="135" spans="1:21" x14ac:dyDescent="0.25">
      <c r="A135" s="260" t="s">
        <v>171</v>
      </c>
      <c r="B135" s="262" t="s">
        <v>172</v>
      </c>
      <c r="C135" s="264" t="s">
        <v>30</v>
      </c>
      <c r="D135" s="259" t="s">
        <v>10</v>
      </c>
      <c r="E135" s="176"/>
      <c r="F135" s="296" t="s">
        <v>30</v>
      </c>
      <c r="G135" s="168" t="s">
        <v>30</v>
      </c>
      <c r="H135" s="172" t="s">
        <v>30</v>
      </c>
      <c r="I135" s="196" t="s">
        <v>30</v>
      </c>
      <c r="J135" s="171" t="s">
        <v>30</v>
      </c>
      <c r="K135" s="168" t="s">
        <v>30</v>
      </c>
      <c r="L135" s="168" t="s">
        <v>30</v>
      </c>
      <c r="M135" s="168" t="s">
        <v>30</v>
      </c>
      <c r="N135" s="168" t="s">
        <v>30</v>
      </c>
      <c r="O135" s="168" t="s">
        <v>30</v>
      </c>
      <c r="P135" s="168" t="s">
        <v>30</v>
      </c>
      <c r="Q135" s="168" t="s">
        <v>30</v>
      </c>
      <c r="R135" s="168" t="s">
        <v>30</v>
      </c>
      <c r="S135" s="168" t="s">
        <v>30</v>
      </c>
      <c r="T135" s="168" t="s">
        <v>30</v>
      </c>
      <c r="U135" s="172" t="s">
        <v>30</v>
      </c>
    </row>
    <row r="136" spans="1:21" x14ac:dyDescent="0.25">
      <c r="A136" s="256" t="s">
        <v>173</v>
      </c>
      <c r="B136" s="257" t="s">
        <v>174</v>
      </c>
      <c r="C136" s="264" t="s">
        <v>175</v>
      </c>
      <c r="D136" s="259" t="s">
        <v>11</v>
      </c>
      <c r="E136" s="176" t="s">
        <v>90</v>
      </c>
      <c r="F136" s="296" t="s">
        <v>30</v>
      </c>
      <c r="G136" s="168" t="s">
        <v>30</v>
      </c>
      <c r="H136" s="172" t="s">
        <v>30</v>
      </c>
      <c r="I136" s="196" t="s">
        <v>30</v>
      </c>
      <c r="J136" s="171" t="s">
        <v>30</v>
      </c>
      <c r="K136" s="168" t="s">
        <v>30</v>
      </c>
      <c r="L136" s="168" t="s">
        <v>30</v>
      </c>
      <c r="M136" s="168" t="s">
        <v>30</v>
      </c>
      <c r="N136" s="168" t="s">
        <v>30</v>
      </c>
      <c r="O136" s="168" t="s">
        <v>30</v>
      </c>
      <c r="P136" s="168" t="s">
        <v>30</v>
      </c>
      <c r="Q136" s="168" t="s">
        <v>30</v>
      </c>
      <c r="R136" s="168" t="s">
        <v>30</v>
      </c>
      <c r="S136" s="168" t="s">
        <v>30</v>
      </c>
      <c r="T136" s="168" t="s">
        <v>30</v>
      </c>
      <c r="U136" s="172" t="s">
        <v>30</v>
      </c>
    </row>
    <row r="137" spans="1:21" x14ac:dyDescent="0.25">
      <c r="A137" s="256" t="s">
        <v>504</v>
      </c>
      <c r="B137" s="257" t="s">
        <v>505</v>
      </c>
      <c r="C137" s="264" t="s">
        <v>30</v>
      </c>
      <c r="D137" s="268" t="s">
        <v>11</v>
      </c>
      <c r="E137" s="176" t="s">
        <v>160</v>
      </c>
      <c r="F137" s="296" t="s">
        <v>30</v>
      </c>
      <c r="G137" s="168" t="s">
        <v>30</v>
      </c>
      <c r="H137" s="172" t="s">
        <v>30</v>
      </c>
      <c r="I137" s="196" t="s">
        <v>30</v>
      </c>
      <c r="J137" s="171" t="s">
        <v>30</v>
      </c>
      <c r="K137" s="168" t="s">
        <v>30</v>
      </c>
      <c r="L137" s="168" t="s">
        <v>30</v>
      </c>
      <c r="M137" s="168" t="s">
        <v>30</v>
      </c>
      <c r="N137" s="168" t="s">
        <v>30</v>
      </c>
      <c r="O137" s="168" t="s">
        <v>30</v>
      </c>
      <c r="P137" s="168" t="s">
        <v>30</v>
      </c>
      <c r="Q137" s="168" t="s">
        <v>30</v>
      </c>
      <c r="R137" s="168" t="s">
        <v>30</v>
      </c>
      <c r="S137" s="168" t="s">
        <v>30</v>
      </c>
      <c r="T137" s="168" t="s">
        <v>30</v>
      </c>
      <c r="U137" s="172" t="s">
        <v>30</v>
      </c>
    </row>
    <row r="138" spans="1:21" x14ac:dyDescent="0.25">
      <c r="A138" s="260" t="s">
        <v>280</v>
      </c>
      <c r="B138" s="262" t="s">
        <v>281</v>
      </c>
      <c r="C138" s="264"/>
      <c r="D138" s="259" t="s">
        <v>10</v>
      </c>
      <c r="E138" s="176" t="s">
        <v>29</v>
      </c>
      <c r="F138" s="296" t="s">
        <v>30</v>
      </c>
      <c r="G138" s="168" t="s">
        <v>30</v>
      </c>
      <c r="H138" s="172" t="s">
        <v>30</v>
      </c>
      <c r="I138" s="196" t="s">
        <v>30</v>
      </c>
      <c r="J138" s="171" t="s">
        <v>30</v>
      </c>
      <c r="K138" s="168" t="s">
        <v>30</v>
      </c>
      <c r="L138" s="168" t="s">
        <v>30</v>
      </c>
      <c r="M138" s="168" t="s">
        <v>30</v>
      </c>
      <c r="N138" s="168" t="s">
        <v>30</v>
      </c>
      <c r="O138" s="168" t="s">
        <v>30</v>
      </c>
      <c r="P138" s="168" t="s">
        <v>30</v>
      </c>
      <c r="Q138" s="168" t="s">
        <v>30</v>
      </c>
      <c r="R138" s="168" t="s">
        <v>30</v>
      </c>
      <c r="S138" s="168" t="s">
        <v>40</v>
      </c>
      <c r="T138" s="168" t="s">
        <v>30</v>
      </c>
      <c r="U138" s="172" t="s">
        <v>30</v>
      </c>
    </row>
    <row r="139" spans="1:21" x14ac:dyDescent="0.25">
      <c r="A139" s="260" t="s">
        <v>176</v>
      </c>
      <c r="B139" s="262" t="s">
        <v>177</v>
      </c>
      <c r="C139" s="264" t="s">
        <v>30</v>
      </c>
      <c r="D139" s="259" t="s">
        <v>11</v>
      </c>
      <c r="E139" s="176"/>
      <c r="F139" s="296" t="s">
        <v>30</v>
      </c>
      <c r="G139" s="168" t="s">
        <v>30</v>
      </c>
      <c r="H139" s="172" t="s">
        <v>30</v>
      </c>
      <c r="I139" s="196" t="s">
        <v>30</v>
      </c>
      <c r="J139" s="171" t="s">
        <v>30</v>
      </c>
      <c r="K139" s="168" t="s">
        <v>30</v>
      </c>
      <c r="L139" s="168" t="s">
        <v>30</v>
      </c>
      <c r="M139" s="168" t="s">
        <v>30</v>
      </c>
      <c r="N139" s="168" t="s">
        <v>30</v>
      </c>
      <c r="O139" s="168" t="s">
        <v>30</v>
      </c>
      <c r="P139" s="168" t="s">
        <v>30</v>
      </c>
      <c r="Q139" s="168" t="s">
        <v>30</v>
      </c>
      <c r="R139" s="168" t="s">
        <v>30</v>
      </c>
      <c r="S139" s="168" t="s">
        <v>40</v>
      </c>
      <c r="T139" s="168" t="s">
        <v>30</v>
      </c>
      <c r="U139" s="172" t="s">
        <v>30</v>
      </c>
    </row>
    <row r="140" spans="1:21" x14ac:dyDescent="0.25">
      <c r="A140" s="260" t="s">
        <v>178</v>
      </c>
      <c r="B140" s="262" t="s">
        <v>179</v>
      </c>
      <c r="C140" s="264" t="s">
        <v>30</v>
      </c>
      <c r="D140" s="259" t="s">
        <v>11</v>
      </c>
      <c r="E140" s="176" t="s">
        <v>90</v>
      </c>
      <c r="F140" s="296" t="s">
        <v>30</v>
      </c>
      <c r="G140" s="168" t="s">
        <v>30</v>
      </c>
      <c r="H140" s="172" t="s">
        <v>30</v>
      </c>
      <c r="I140" s="196" t="s">
        <v>30</v>
      </c>
      <c r="J140" s="171" t="s">
        <v>30</v>
      </c>
      <c r="K140" s="168" t="s">
        <v>30</v>
      </c>
      <c r="L140" s="168" t="s">
        <v>30</v>
      </c>
      <c r="M140" s="168" t="s">
        <v>30</v>
      </c>
      <c r="N140" s="168" t="s">
        <v>30</v>
      </c>
      <c r="O140" s="168" t="s">
        <v>30</v>
      </c>
      <c r="P140" s="168" t="s">
        <v>30</v>
      </c>
      <c r="Q140" s="168" t="s">
        <v>30</v>
      </c>
      <c r="R140" s="168" t="s">
        <v>30</v>
      </c>
      <c r="S140" s="168" t="s">
        <v>30</v>
      </c>
      <c r="T140" s="168" t="s">
        <v>30</v>
      </c>
      <c r="U140" s="172" t="s">
        <v>30</v>
      </c>
    </row>
    <row r="141" spans="1:21" x14ac:dyDescent="0.25">
      <c r="A141" s="260" t="s">
        <v>180</v>
      </c>
      <c r="B141" s="262" t="s">
        <v>181</v>
      </c>
      <c r="C141" s="264" t="s">
        <v>30</v>
      </c>
      <c r="D141" s="259" t="s">
        <v>10</v>
      </c>
      <c r="E141" s="176" t="s">
        <v>90</v>
      </c>
      <c r="F141" s="296" t="s">
        <v>30</v>
      </c>
      <c r="G141" s="168" t="s">
        <v>30</v>
      </c>
      <c r="H141" s="172" t="s">
        <v>30</v>
      </c>
      <c r="I141" s="196" t="s">
        <v>30</v>
      </c>
      <c r="J141" s="171" t="s">
        <v>30</v>
      </c>
      <c r="K141" s="168" t="s">
        <v>30</v>
      </c>
      <c r="L141" s="168" t="s">
        <v>30</v>
      </c>
      <c r="M141" s="168" t="s">
        <v>30</v>
      </c>
      <c r="N141" s="168" t="s">
        <v>30</v>
      </c>
      <c r="O141" s="168" t="s">
        <v>30</v>
      </c>
      <c r="P141" s="168" t="s">
        <v>30</v>
      </c>
      <c r="Q141" s="168" t="s">
        <v>30</v>
      </c>
      <c r="R141" s="168" t="s">
        <v>30</v>
      </c>
      <c r="S141" s="168" t="s">
        <v>25</v>
      </c>
      <c r="T141" s="168" t="s">
        <v>30</v>
      </c>
      <c r="U141" s="172" t="s">
        <v>30</v>
      </c>
    </row>
    <row r="142" spans="1:21" x14ac:dyDescent="0.25">
      <c r="A142" s="260" t="s">
        <v>182</v>
      </c>
      <c r="B142" s="262" t="s">
        <v>183</v>
      </c>
      <c r="C142" s="264" t="s">
        <v>30</v>
      </c>
      <c r="D142" s="265" t="s">
        <v>11</v>
      </c>
      <c r="E142" s="176" t="s">
        <v>156</v>
      </c>
      <c r="F142" s="296" t="s">
        <v>30</v>
      </c>
      <c r="G142" s="168" t="s">
        <v>30</v>
      </c>
      <c r="H142" s="172" t="s">
        <v>30</v>
      </c>
      <c r="I142" s="196" t="s">
        <v>30</v>
      </c>
      <c r="J142" s="171" t="s">
        <v>30</v>
      </c>
      <c r="K142" s="168" t="s">
        <v>30</v>
      </c>
      <c r="L142" s="168" t="s">
        <v>30</v>
      </c>
      <c r="M142" s="168" t="s">
        <v>30</v>
      </c>
      <c r="N142" s="168" t="s">
        <v>30</v>
      </c>
      <c r="O142" s="168" t="s">
        <v>30</v>
      </c>
      <c r="P142" s="168" t="s">
        <v>30</v>
      </c>
      <c r="Q142" s="168" t="s">
        <v>30</v>
      </c>
      <c r="R142" s="168" t="s">
        <v>25</v>
      </c>
      <c r="S142" s="168" t="s">
        <v>30</v>
      </c>
      <c r="T142" s="168" t="s">
        <v>30</v>
      </c>
      <c r="U142" s="172" t="s">
        <v>30</v>
      </c>
    </row>
    <row r="143" spans="1:21" x14ac:dyDescent="0.25">
      <c r="A143" s="260" t="s">
        <v>524</v>
      </c>
      <c r="B143" s="262" t="s">
        <v>525</v>
      </c>
      <c r="C143" s="264"/>
      <c r="D143" s="265" t="s">
        <v>10</v>
      </c>
      <c r="E143" s="177" t="s">
        <v>170</v>
      </c>
      <c r="F143" s="296" t="s">
        <v>30</v>
      </c>
      <c r="G143" s="168" t="s">
        <v>30</v>
      </c>
      <c r="H143" s="172" t="s">
        <v>30</v>
      </c>
      <c r="I143" s="196" t="s">
        <v>30</v>
      </c>
      <c r="J143" s="171" t="s">
        <v>30</v>
      </c>
      <c r="K143" s="168" t="s">
        <v>30</v>
      </c>
      <c r="L143" s="168" t="s">
        <v>30</v>
      </c>
      <c r="M143" s="168" t="s">
        <v>30</v>
      </c>
      <c r="N143" s="168" t="s">
        <v>30</v>
      </c>
      <c r="O143" s="168" t="s">
        <v>30</v>
      </c>
      <c r="P143" s="168" t="s">
        <v>30</v>
      </c>
      <c r="Q143" s="168" t="s">
        <v>30</v>
      </c>
      <c r="R143" s="168" t="s">
        <v>30</v>
      </c>
      <c r="S143" s="168" t="s">
        <v>30</v>
      </c>
      <c r="T143" s="168" t="s">
        <v>30</v>
      </c>
      <c r="U143" s="172" t="s">
        <v>30</v>
      </c>
    </row>
    <row r="144" spans="1:21" x14ac:dyDescent="0.25">
      <c r="A144" s="256" t="s">
        <v>503</v>
      </c>
      <c r="B144" s="257" t="s">
        <v>376</v>
      </c>
      <c r="C144" s="264" t="s">
        <v>11</v>
      </c>
      <c r="D144" s="259" t="s">
        <v>11</v>
      </c>
      <c r="E144" s="176" t="s">
        <v>90</v>
      </c>
      <c r="F144" s="296" t="s">
        <v>30</v>
      </c>
      <c r="G144" s="168" t="s">
        <v>30</v>
      </c>
      <c r="H144" s="172" t="s">
        <v>30</v>
      </c>
      <c r="I144" s="196" t="s">
        <v>30</v>
      </c>
      <c r="J144" s="171" t="s">
        <v>30</v>
      </c>
      <c r="K144" s="168" t="s">
        <v>30</v>
      </c>
      <c r="L144" s="168" t="s">
        <v>30</v>
      </c>
      <c r="M144" s="168" t="s">
        <v>30</v>
      </c>
      <c r="N144" s="168" t="s">
        <v>30</v>
      </c>
      <c r="O144" s="168" t="s">
        <v>30</v>
      </c>
      <c r="P144" s="168" t="s">
        <v>30</v>
      </c>
      <c r="Q144" s="168" t="s">
        <v>30</v>
      </c>
      <c r="R144" s="168" t="s">
        <v>30</v>
      </c>
      <c r="S144" s="168" t="s">
        <v>30</v>
      </c>
      <c r="T144" s="168" t="s">
        <v>30</v>
      </c>
      <c r="U144" s="172" t="s">
        <v>30</v>
      </c>
    </row>
    <row r="145" spans="1:21" s="163" customFormat="1" ht="26" x14ac:dyDescent="0.25">
      <c r="A145" s="260" t="s">
        <v>386</v>
      </c>
      <c r="B145" s="262" t="s">
        <v>387</v>
      </c>
      <c r="C145" s="264"/>
      <c r="D145" s="259" t="s">
        <v>230</v>
      </c>
      <c r="E145" s="176" t="s">
        <v>164</v>
      </c>
      <c r="F145" s="296" t="s">
        <v>30</v>
      </c>
      <c r="G145" s="168" t="s">
        <v>30</v>
      </c>
      <c r="H145" s="172" t="s">
        <v>30</v>
      </c>
      <c r="I145" s="196" t="s">
        <v>30</v>
      </c>
      <c r="J145" s="171" t="s">
        <v>30</v>
      </c>
      <c r="K145" s="168" t="s">
        <v>30</v>
      </c>
      <c r="L145" s="168" t="s">
        <v>30</v>
      </c>
      <c r="M145" s="168" t="s">
        <v>30</v>
      </c>
      <c r="N145" s="168" t="s">
        <v>30</v>
      </c>
      <c r="O145" s="168" t="s">
        <v>30</v>
      </c>
      <c r="P145" s="168" t="s">
        <v>30</v>
      </c>
      <c r="Q145" s="168" t="s">
        <v>30</v>
      </c>
      <c r="R145" s="168" t="s">
        <v>30</v>
      </c>
      <c r="S145" s="168" t="s">
        <v>30</v>
      </c>
      <c r="T145" s="168" t="s">
        <v>30</v>
      </c>
      <c r="U145" s="172" t="s">
        <v>30</v>
      </c>
    </row>
    <row r="146" spans="1:21" x14ac:dyDescent="0.25">
      <c r="A146" s="260" t="s">
        <v>388</v>
      </c>
      <c r="B146" s="262" t="s">
        <v>389</v>
      </c>
      <c r="C146" s="264"/>
      <c r="D146" s="265" t="s">
        <v>228</v>
      </c>
      <c r="E146" s="176"/>
      <c r="F146" s="296" t="s">
        <v>30</v>
      </c>
      <c r="G146" s="168" t="s">
        <v>30</v>
      </c>
      <c r="H146" s="172" t="s">
        <v>30</v>
      </c>
      <c r="I146" s="196" t="s">
        <v>30</v>
      </c>
      <c r="J146" s="171" t="s">
        <v>30</v>
      </c>
      <c r="K146" s="168" t="s">
        <v>30</v>
      </c>
      <c r="L146" s="168" t="s">
        <v>30</v>
      </c>
      <c r="M146" s="168" t="s">
        <v>30</v>
      </c>
      <c r="N146" s="168" t="s">
        <v>25</v>
      </c>
      <c r="O146" s="168" t="s">
        <v>30</v>
      </c>
      <c r="P146" s="168" t="s">
        <v>30</v>
      </c>
      <c r="Q146" s="168" t="s">
        <v>30</v>
      </c>
      <c r="R146" s="168" t="s">
        <v>30</v>
      </c>
      <c r="S146" s="168" t="s">
        <v>30</v>
      </c>
      <c r="T146" s="168" t="s">
        <v>30</v>
      </c>
      <c r="U146" s="172" t="s">
        <v>30</v>
      </c>
    </row>
    <row r="147" spans="1:21" x14ac:dyDescent="0.25">
      <c r="A147" s="260" t="s">
        <v>390</v>
      </c>
      <c r="B147" s="262" t="s">
        <v>391</v>
      </c>
      <c r="C147" s="264"/>
      <c r="D147" s="259" t="s">
        <v>10</v>
      </c>
      <c r="E147" s="176"/>
      <c r="F147" s="296" t="s">
        <v>30</v>
      </c>
      <c r="G147" s="168" t="s">
        <v>30</v>
      </c>
      <c r="H147" s="172" t="s">
        <v>30</v>
      </c>
      <c r="I147" s="196" t="s">
        <v>30</v>
      </c>
      <c r="J147" s="171" t="s">
        <v>30</v>
      </c>
      <c r="K147" s="168" t="s">
        <v>30</v>
      </c>
      <c r="L147" s="168" t="s">
        <v>30</v>
      </c>
      <c r="M147" s="168" t="s">
        <v>30</v>
      </c>
      <c r="N147" s="168" t="s">
        <v>30</v>
      </c>
      <c r="O147" s="168" t="s">
        <v>30</v>
      </c>
      <c r="P147" s="168" t="s">
        <v>30</v>
      </c>
      <c r="Q147" s="168" t="s">
        <v>30</v>
      </c>
      <c r="R147" s="168" t="s">
        <v>30</v>
      </c>
      <c r="S147" s="168" t="s">
        <v>30</v>
      </c>
      <c r="T147" s="168" t="s">
        <v>30</v>
      </c>
      <c r="U147" s="172" t="s">
        <v>30</v>
      </c>
    </row>
    <row r="148" spans="1:21" x14ac:dyDescent="0.25">
      <c r="A148" s="260" t="s">
        <v>511</v>
      </c>
      <c r="B148" s="262" t="s">
        <v>512</v>
      </c>
      <c r="C148" s="264"/>
      <c r="D148" s="259" t="s">
        <v>230</v>
      </c>
      <c r="E148" s="176" t="s">
        <v>156</v>
      </c>
      <c r="F148" s="296" t="s">
        <v>30</v>
      </c>
      <c r="G148" s="168" t="s">
        <v>30</v>
      </c>
      <c r="H148" s="172" t="s">
        <v>30</v>
      </c>
      <c r="I148" s="196" t="s">
        <v>30</v>
      </c>
      <c r="J148" s="171" t="s">
        <v>30</v>
      </c>
      <c r="K148" s="168" t="s">
        <v>30</v>
      </c>
      <c r="L148" s="168" t="s">
        <v>30</v>
      </c>
      <c r="M148" s="168" t="s">
        <v>30</v>
      </c>
      <c r="N148" s="168" t="s">
        <v>30</v>
      </c>
      <c r="O148" s="168" t="s">
        <v>30</v>
      </c>
      <c r="P148" s="168" t="s">
        <v>30</v>
      </c>
      <c r="Q148" s="168" t="s">
        <v>30</v>
      </c>
      <c r="R148" s="168" t="s">
        <v>30</v>
      </c>
      <c r="S148" s="168" t="s">
        <v>30</v>
      </c>
      <c r="T148" s="168" t="s">
        <v>30</v>
      </c>
      <c r="U148" s="172" t="s">
        <v>30</v>
      </c>
    </row>
    <row r="149" spans="1:21" x14ac:dyDescent="0.25">
      <c r="A149" s="260" t="s">
        <v>392</v>
      </c>
      <c r="B149" s="262" t="s">
        <v>393</v>
      </c>
      <c r="C149" s="264"/>
      <c r="D149" s="259" t="s">
        <v>228</v>
      </c>
      <c r="E149" s="176" t="s">
        <v>90</v>
      </c>
      <c r="F149" s="296" t="s">
        <v>30</v>
      </c>
      <c r="G149" s="168" t="s">
        <v>30</v>
      </c>
      <c r="H149" s="172" t="s">
        <v>30</v>
      </c>
      <c r="I149" s="196" t="s">
        <v>30</v>
      </c>
      <c r="J149" s="171" t="s">
        <v>30</v>
      </c>
      <c r="K149" s="168" t="s">
        <v>30</v>
      </c>
      <c r="L149" s="168" t="s">
        <v>30</v>
      </c>
      <c r="M149" s="168" t="s">
        <v>30</v>
      </c>
      <c r="N149" s="168" t="s">
        <v>25</v>
      </c>
      <c r="O149" s="168" t="s">
        <v>30</v>
      </c>
      <c r="P149" s="168" t="s">
        <v>30</v>
      </c>
      <c r="Q149" s="168" t="s">
        <v>30</v>
      </c>
      <c r="R149" s="168" t="s">
        <v>30</v>
      </c>
      <c r="S149" s="168" t="s">
        <v>30</v>
      </c>
      <c r="T149" s="168" t="s">
        <v>30</v>
      </c>
      <c r="U149" s="172" t="s">
        <v>30</v>
      </c>
    </row>
    <row r="150" spans="1:21" x14ac:dyDescent="0.25">
      <c r="A150" s="260" t="s">
        <v>394</v>
      </c>
      <c r="B150" s="262" t="s">
        <v>395</v>
      </c>
      <c r="C150" s="264"/>
      <c r="D150" s="259" t="s">
        <v>11</v>
      </c>
      <c r="E150" s="176" t="s">
        <v>156</v>
      </c>
      <c r="F150" s="296" t="s">
        <v>30</v>
      </c>
      <c r="G150" s="168" t="s">
        <v>30</v>
      </c>
      <c r="H150" s="172" t="s">
        <v>30</v>
      </c>
      <c r="I150" s="196" t="s">
        <v>30</v>
      </c>
      <c r="J150" s="171" t="s">
        <v>30</v>
      </c>
      <c r="K150" s="168" t="s">
        <v>30</v>
      </c>
      <c r="L150" s="168" t="s">
        <v>30</v>
      </c>
      <c r="M150" s="168" t="s">
        <v>30</v>
      </c>
      <c r="N150" s="168" t="s">
        <v>30</v>
      </c>
      <c r="O150" s="168" t="s">
        <v>30</v>
      </c>
      <c r="P150" s="168" t="s">
        <v>30</v>
      </c>
      <c r="Q150" s="168" t="s">
        <v>30</v>
      </c>
      <c r="R150" s="168" t="s">
        <v>30</v>
      </c>
      <c r="S150" s="168" t="s">
        <v>30</v>
      </c>
      <c r="T150" s="168" t="s">
        <v>30</v>
      </c>
      <c r="U150" s="172" t="s">
        <v>30</v>
      </c>
    </row>
    <row r="151" spans="1:21" x14ac:dyDescent="0.25">
      <c r="A151" s="260" t="s">
        <v>396</v>
      </c>
      <c r="B151" s="262" t="s">
        <v>397</v>
      </c>
      <c r="C151" s="264"/>
      <c r="D151" s="259" t="s">
        <v>10</v>
      </c>
      <c r="E151" s="176" t="s">
        <v>164</v>
      </c>
      <c r="F151" s="296" t="s">
        <v>30</v>
      </c>
      <c r="G151" s="168" t="s">
        <v>30</v>
      </c>
      <c r="H151" s="172" t="s">
        <v>30</v>
      </c>
      <c r="I151" s="196" t="s">
        <v>30</v>
      </c>
      <c r="J151" s="171" t="s">
        <v>30</v>
      </c>
      <c r="K151" s="168" t="s">
        <v>30</v>
      </c>
      <c r="L151" s="168" t="s">
        <v>30</v>
      </c>
      <c r="M151" s="168" t="s">
        <v>30</v>
      </c>
      <c r="N151" s="168" t="s">
        <v>30</v>
      </c>
      <c r="O151" s="168" t="s">
        <v>30</v>
      </c>
      <c r="P151" s="168" t="s">
        <v>30</v>
      </c>
      <c r="Q151" s="168" t="s">
        <v>30</v>
      </c>
      <c r="R151" s="168" t="s">
        <v>30</v>
      </c>
      <c r="S151" s="168" t="s">
        <v>30</v>
      </c>
      <c r="T151" s="168" t="s">
        <v>30</v>
      </c>
      <c r="U151" s="172" t="s">
        <v>30</v>
      </c>
    </row>
    <row r="152" spans="1:21" x14ac:dyDescent="0.25">
      <c r="A152" s="260" t="s">
        <v>398</v>
      </c>
      <c r="B152" s="262" t="s">
        <v>399</v>
      </c>
      <c r="C152" s="264"/>
      <c r="D152" s="259" t="s">
        <v>11</v>
      </c>
      <c r="E152" s="176"/>
      <c r="F152" s="296" t="s">
        <v>30</v>
      </c>
      <c r="G152" s="168" t="s">
        <v>30</v>
      </c>
      <c r="H152" s="172" t="s">
        <v>30</v>
      </c>
      <c r="I152" s="196" t="s">
        <v>30</v>
      </c>
      <c r="J152" s="171" t="s">
        <v>30</v>
      </c>
      <c r="K152" s="168" t="s">
        <v>30</v>
      </c>
      <c r="L152" s="168" t="s">
        <v>30</v>
      </c>
      <c r="M152" s="168" t="s">
        <v>30</v>
      </c>
      <c r="N152" s="168" t="s">
        <v>30</v>
      </c>
      <c r="O152" s="168" t="s">
        <v>30</v>
      </c>
      <c r="P152" s="168" t="s">
        <v>30</v>
      </c>
      <c r="Q152" s="168" t="s">
        <v>30</v>
      </c>
      <c r="R152" s="168" t="s">
        <v>30</v>
      </c>
      <c r="S152" s="168" t="s">
        <v>30</v>
      </c>
      <c r="T152" s="168" t="s">
        <v>30</v>
      </c>
      <c r="U152" s="172" t="s">
        <v>30</v>
      </c>
    </row>
    <row r="153" spans="1:21" x14ac:dyDescent="0.25">
      <c r="A153" s="260" t="s">
        <v>400</v>
      </c>
      <c r="B153" s="262" t="s">
        <v>200</v>
      </c>
      <c r="C153" s="264"/>
      <c r="D153" s="259" t="s">
        <v>228</v>
      </c>
      <c r="E153" s="176" t="s">
        <v>164</v>
      </c>
      <c r="F153" s="296" t="s">
        <v>30</v>
      </c>
      <c r="G153" s="168" t="s">
        <v>30</v>
      </c>
      <c r="H153" s="172" t="s">
        <v>30</v>
      </c>
      <c r="I153" s="196" t="s">
        <v>30</v>
      </c>
      <c r="J153" s="171" t="s">
        <v>30</v>
      </c>
      <c r="K153" s="168" t="s">
        <v>30</v>
      </c>
      <c r="L153" s="168" t="s">
        <v>30</v>
      </c>
      <c r="M153" s="168" t="s">
        <v>30</v>
      </c>
      <c r="N153" s="168" t="s">
        <v>30</v>
      </c>
      <c r="O153" s="168" t="s">
        <v>30</v>
      </c>
      <c r="P153" s="168" t="s">
        <v>30</v>
      </c>
      <c r="Q153" s="168" t="s">
        <v>30</v>
      </c>
      <c r="R153" s="168" t="s">
        <v>30</v>
      </c>
      <c r="S153" s="168" t="s">
        <v>30</v>
      </c>
      <c r="T153" s="168" t="s">
        <v>30</v>
      </c>
      <c r="U153" s="172" t="s">
        <v>30</v>
      </c>
    </row>
    <row r="154" spans="1:21" x14ac:dyDescent="0.25">
      <c r="A154" s="260" t="s">
        <v>401</v>
      </c>
      <c r="B154" s="262" t="s">
        <v>402</v>
      </c>
      <c r="C154" s="264"/>
      <c r="D154" s="259" t="s">
        <v>10</v>
      </c>
      <c r="E154" s="176"/>
      <c r="F154" s="296" t="s">
        <v>30</v>
      </c>
      <c r="G154" s="168" t="s">
        <v>30</v>
      </c>
      <c r="H154" s="172" t="s">
        <v>30</v>
      </c>
      <c r="I154" s="196" t="s">
        <v>30</v>
      </c>
      <c r="J154" s="171" t="s">
        <v>30</v>
      </c>
      <c r="K154" s="168" t="s">
        <v>30</v>
      </c>
      <c r="L154" s="168" t="s">
        <v>30</v>
      </c>
      <c r="M154" s="168" t="s">
        <v>30</v>
      </c>
      <c r="N154" s="168" t="s">
        <v>30</v>
      </c>
      <c r="O154" s="168" t="s">
        <v>30</v>
      </c>
      <c r="P154" s="168" t="s">
        <v>30</v>
      </c>
      <c r="Q154" s="168" t="s">
        <v>30</v>
      </c>
      <c r="R154" s="168" t="s">
        <v>30</v>
      </c>
      <c r="S154" s="168" t="s">
        <v>30</v>
      </c>
      <c r="T154" s="168" t="s">
        <v>30</v>
      </c>
      <c r="U154" s="172" t="s">
        <v>30</v>
      </c>
    </row>
    <row r="155" spans="1:21" x14ac:dyDescent="0.25">
      <c r="A155" s="260" t="s">
        <v>403</v>
      </c>
      <c r="B155" s="262" t="s">
        <v>404</v>
      </c>
      <c r="C155" s="264"/>
      <c r="D155" s="259" t="s">
        <v>10</v>
      </c>
      <c r="E155" s="176"/>
      <c r="F155" s="296" t="s">
        <v>30</v>
      </c>
      <c r="G155" s="168" t="s">
        <v>30</v>
      </c>
      <c r="H155" s="172" t="s">
        <v>30</v>
      </c>
      <c r="I155" s="196" t="s">
        <v>30</v>
      </c>
      <c r="J155" s="171" t="s">
        <v>30</v>
      </c>
      <c r="K155" s="168" t="s">
        <v>30</v>
      </c>
      <c r="L155" s="168" t="s">
        <v>30</v>
      </c>
      <c r="M155" s="168" t="s">
        <v>30</v>
      </c>
      <c r="N155" s="168" t="s">
        <v>30</v>
      </c>
      <c r="O155" s="168" t="s">
        <v>30</v>
      </c>
      <c r="P155" s="168" t="s">
        <v>30</v>
      </c>
      <c r="Q155" s="168" t="s">
        <v>30</v>
      </c>
      <c r="R155" s="168" t="s">
        <v>30</v>
      </c>
      <c r="S155" s="168" t="s">
        <v>30</v>
      </c>
      <c r="T155" s="168" t="s">
        <v>30</v>
      </c>
      <c r="U155" s="172" t="s">
        <v>30</v>
      </c>
    </row>
    <row r="156" spans="1:21" x14ac:dyDescent="0.25">
      <c r="A156" s="260" t="s">
        <v>184</v>
      </c>
      <c r="B156" s="262" t="s">
        <v>405</v>
      </c>
      <c r="C156" s="264" t="s">
        <v>30</v>
      </c>
      <c r="D156" s="265" t="s">
        <v>239</v>
      </c>
      <c r="E156" s="176"/>
      <c r="F156" s="296" t="s">
        <v>30</v>
      </c>
      <c r="G156" s="168" t="s">
        <v>30</v>
      </c>
      <c r="H156" s="172" t="s">
        <v>30</v>
      </c>
      <c r="I156" s="196" t="s">
        <v>30</v>
      </c>
      <c r="J156" s="171" t="s">
        <v>30</v>
      </c>
      <c r="K156" s="168" t="s">
        <v>30</v>
      </c>
      <c r="L156" s="168" t="s">
        <v>30</v>
      </c>
      <c r="M156" s="168" t="s">
        <v>30</v>
      </c>
      <c r="N156" s="168" t="s">
        <v>25</v>
      </c>
      <c r="O156" s="168" t="s">
        <v>30</v>
      </c>
      <c r="P156" s="168" t="s">
        <v>30</v>
      </c>
      <c r="Q156" s="168" t="s">
        <v>30</v>
      </c>
      <c r="R156" s="168" t="s">
        <v>30</v>
      </c>
      <c r="S156" s="168" t="s">
        <v>30</v>
      </c>
      <c r="T156" s="168" t="s">
        <v>25</v>
      </c>
      <c r="U156" s="172" t="s">
        <v>30</v>
      </c>
    </row>
    <row r="157" spans="1:21" x14ac:dyDescent="0.25">
      <c r="A157" s="260" t="s">
        <v>185</v>
      </c>
      <c r="B157" s="262" t="s">
        <v>186</v>
      </c>
      <c r="C157" s="264" t="s">
        <v>30</v>
      </c>
      <c r="D157" s="259" t="s">
        <v>228</v>
      </c>
      <c r="E157" s="176"/>
      <c r="F157" s="296" t="s">
        <v>30</v>
      </c>
      <c r="G157" s="168" t="s">
        <v>30</v>
      </c>
      <c r="H157" s="172" t="s">
        <v>30</v>
      </c>
      <c r="I157" s="196" t="s">
        <v>30</v>
      </c>
      <c r="J157" s="171" t="s">
        <v>30</v>
      </c>
      <c r="K157" s="168" t="s">
        <v>30</v>
      </c>
      <c r="L157" s="168" t="s">
        <v>30</v>
      </c>
      <c r="M157" s="168" t="s">
        <v>30</v>
      </c>
      <c r="N157" s="168" t="s">
        <v>30</v>
      </c>
      <c r="O157" s="168" t="s">
        <v>30</v>
      </c>
      <c r="P157" s="168" t="s">
        <v>30</v>
      </c>
      <c r="Q157" s="168" t="s">
        <v>30</v>
      </c>
      <c r="R157" s="168" t="s">
        <v>30</v>
      </c>
      <c r="S157" s="168" t="s">
        <v>30</v>
      </c>
      <c r="T157" s="168" t="s">
        <v>25</v>
      </c>
      <c r="U157" s="172" t="s">
        <v>30</v>
      </c>
    </row>
    <row r="158" spans="1:21" x14ac:dyDescent="0.25">
      <c r="A158" s="260" t="s">
        <v>187</v>
      </c>
      <c r="B158" s="262" t="s">
        <v>406</v>
      </c>
      <c r="C158" s="264" t="s">
        <v>30</v>
      </c>
      <c r="D158" s="259" t="s">
        <v>228</v>
      </c>
      <c r="E158" s="176"/>
      <c r="F158" s="296" t="s">
        <v>30</v>
      </c>
      <c r="G158" s="168" t="s">
        <v>30</v>
      </c>
      <c r="H158" s="172" t="s">
        <v>30</v>
      </c>
      <c r="I158" s="196" t="s">
        <v>30</v>
      </c>
      <c r="J158" s="171" t="s">
        <v>30</v>
      </c>
      <c r="K158" s="168" t="s">
        <v>30</v>
      </c>
      <c r="L158" s="168" t="s">
        <v>30</v>
      </c>
      <c r="M158" s="168" t="s">
        <v>30</v>
      </c>
      <c r="N158" s="168" t="s">
        <v>25</v>
      </c>
      <c r="O158" s="168" t="s">
        <v>30</v>
      </c>
      <c r="P158" s="168" t="s">
        <v>30</v>
      </c>
      <c r="Q158" s="168" t="s">
        <v>30</v>
      </c>
      <c r="R158" s="168" t="s">
        <v>30</v>
      </c>
      <c r="S158" s="168" t="s">
        <v>30</v>
      </c>
      <c r="T158" s="168" t="s">
        <v>30</v>
      </c>
      <c r="U158" s="172" t="s">
        <v>30</v>
      </c>
    </row>
    <row r="159" spans="1:21" x14ac:dyDescent="0.25">
      <c r="A159" s="256" t="s">
        <v>293</v>
      </c>
      <c r="B159" s="257" t="s">
        <v>294</v>
      </c>
      <c r="C159" s="264"/>
      <c r="D159" s="259" t="s">
        <v>10</v>
      </c>
      <c r="E159" s="176"/>
      <c r="F159" s="296" t="s">
        <v>30</v>
      </c>
      <c r="G159" s="168" t="s">
        <v>30</v>
      </c>
      <c r="H159" s="172" t="s">
        <v>30</v>
      </c>
      <c r="I159" s="196" t="s">
        <v>30</v>
      </c>
      <c r="J159" s="171" t="s">
        <v>30</v>
      </c>
      <c r="K159" s="168" t="s">
        <v>30</v>
      </c>
      <c r="L159" s="168" t="s">
        <v>30</v>
      </c>
      <c r="M159" s="168" t="s">
        <v>30</v>
      </c>
      <c r="N159" s="168" t="s">
        <v>30</v>
      </c>
      <c r="O159" s="168" t="s">
        <v>30</v>
      </c>
      <c r="P159" s="168" t="s">
        <v>30</v>
      </c>
      <c r="Q159" s="168" t="s">
        <v>30</v>
      </c>
      <c r="R159" s="168" t="s">
        <v>30</v>
      </c>
      <c r="S159" s="168" t="s">
        <v>30</v>
      </c>
      <c r="T159" s="168" t="s">
        <v>30</v>
      </c>
      <c r="U159" s="172" t="s">
        <v>30</v>
      </c>
    </row>
    <row r="160" spans="1:21" x14ac:dyDescent="0.25">
      <c r="A160" s="260" t="s">
        <v>189</v>
      </c>
      <c r="B160" s="262" t="s">
        <v>190</v>
      </c>
      <c r="C160" s="264" t="s">
        <v>30</v>
      </c>
      <c r="D160" s="259" t="s">
        <v>228</v>
      </c>
      <c r="E160" s="176"/>
      <c r="F160" s="296" t="s">
        <v>30</v>
      </c>
      <c r="G160" s="168" t="s">
        <v>30</v>
      </c>
      <c r="H160" s="172" t="s">
        <v>30</v>
      </c>
      <c r="I160" s="196" t="s">
        <v>30</v>
      </c>
      <c r="J160" s="171" t="s">
        <v>30</v>
      </c>
      <c r="K160" s="168" t="s">
        <v>30</v>
      </c>
      <c r="L160" s="168" t="s">
        <v>30</v>
      </c>
      <c r="M160" s="168" t="s">
        <v>30</v>
      </c>
      <c r="N160" s="168" t="s">
        <v>30</v>
      </c>
      <c r="O160" s="168" t="s">
        <v>30</v>
      </c>
      <c r="P160" s="168" t="s">
        <v>30</v>
      </c>
      <c r="Q160" s="168" t="s">
        <v>30</v>
      </c>
      <c r="R160" s="168" t="s">
        <v>30</v>
      </c>
      <c r="S160" s="168" t="s">
        <v>30</v>
      </c>
      <c r="T160" s="168" t="s">
        <v>25</v>
      </c>
      <c r="U160" s="172" t="s">
        <v>30</v>
      </c>
    </row>
    <row r="161" spans="1:21" x14ac:dyDescent="0.25">
      <c r="A161" s="260" t="s">
        <v>192</v>
      </c>
      <c r="B161" s="262" t="s">
        <v>193</v>
      </c>
      <c r="C161" s="264" t="s">
        <v>30</v>
      </c>
      <c r="D161" s="259" t="s">
        <v>228</v>
      </c>
      <c r="E161" s="176"/>
      <c r="F161" s="296" t="s">
        <v>30</v>
      </c>
      <c r="G161" s="168" t="s">
        <v>30</v>
      </c>
      <c r="H161" s="172" t="s">
        <v>30</v>
      </c>
      <c r="I161" s="196" t="s">
        <v>30</v>
      </c>
      <c r="J161" s="171" t="s">
        <v>30</v>
      </c>
      <c r="K161" s="168" t="s">
        <v>30</v>
      </c>
      <c r="L161" s="168" t="s">
        <v>30</v>
      </c>
      <c r="M161" s="168" t="s">
        <v>30</v>
      </c>
      <c r="N161" s="168" t="s">
        <v>30</v>
      </c>
      <c r="O161" s="168" t="s">
        <v>30</v>
      </c>
      <c r="P161" s="168" t="s">
        <v>30</v>
      </c>
      <c r="Q161" s="168" t="s">
        <v>30</v>
      </c>
      <c r="R161" s="168" t="s">
        <v>30</v>
      </c>
      <c r="S161" s="168" t="s">
        <v>30</v>
      </c>
      <c r="T161" s="168" t="s">
        <v>30</v>
      </c>
      <c r="U161" s="172" t="s">
        <v>30</v>
      </c>
    </row>
    <row r="162" spans="1:21" x14ac:dyDescent="0.25">
      <c r="A162" s="256" t="s">
        <v>194</v>
      </c>
      <c r="B162" s="257" t="s">
        <v>195</v>
      </c>
      <c r="C162" s="264" t="s">
        <v>30</v>
      </c>
      <c r="D162" s="259" t="s">
        <v>11</v>
      </c>
      <c r="E162" s="176"/>
      <c r="F162" s="296" t="s">
        <v>30</v>
      </c>
      <c r="G162" s="168" t="s">
        <v>30</v>
      </c>
      <c r="H162" s="172" t="s">
        <v>30</v>
      </c>
      <c r="I162" s="196" t="s">
        <v>30</v>
      </c>
      <c r="J162" s="171" t="s">
        <v>30</v>
      </c>
      <c r="K162" s="168" t="s">
        <v>30</v>
      </c>
      <c r="L162" s="168" t="s">
        <v>30</v>
      </c>
      <c r="M162" s="168" t="s">
        <v>30</v>
      </c>
      <c r="N162" s="168" t="s">
        <v>30</v>
      </c>
      <c r="O162" s="168" t="s">
        <v>30</v>
      </c>
      <c r="P162" s="168" t="s">
        <v>30</v>
      </c>
      <c r="Q162" s="168" t="s">
        <v>30</v>
      </c>
      <c r="R162" s="168" t="s">
        <v>30</v>
      </c>
      <c r="S162" s="168" t="s">
        <v>30</v>
      </c>
      <c r="T162" s="168" t="s">
        <v>30</v>
      </c>
      <c r="U162" s="172" t="s">
        <v>30</v>
      </c>
    </row>
    <row r="163" spans="1:21" x14ac:dyDescent="0.25">
      <c r="A163" s="260" t="s">
        <v>196</v>
      </c>
      <c r="B163" s="262" t="s">
        <v>197</v>
      </c>
      <c r="C163" s="264" t="s">
        <v>30</v>
      </c>
      <c r="D163" s="259" t="s">
        <v>228</v>
      </c>
      <c r="E163" s="176"/>
      <c r="F163" s="296" t="s">
        <v>30</v>
      </c>
      <c r="G163" s="168" t="s">
        <v>30</v>
      </c>
      <c r="H163" s="172" t="s">
        <v>30</v>
      </c>
      <c r="I163" s="196" t="s">
        <v>30</v>
      </c>
      <c r="J163" s="171" t="s">
        <v>30</v>
      </c>
      <c r="K163" s="168" t="s">
        <v>30</v>
      </c>
      <c r="L163" s="168" t="s">
        <v>30</v>
      </c>
      <c r="M163" s="168" t="s">
        <v>30</v>
      </c>
      <c r="N163" s="168" t="s">
        <v>30</v>
      </c>
      <c r="O163" s="168" t="s">
        <v>30</v>
      </c>
      <c r="P163" s="168" t="s">
        <v>30</v>
      </c>
      <c r="Q163" s="168" t="s">
        <v>30</v>
      </c>
      <c r="R163" s="168" t="s">
        <v>30</v>
      </c>
      <c r="S163" s="168" t="s">
        <v>30</v>
      </c>
      <c r="T163" s="168" t="s">
        <v>25</v>
      </c>
      <c r="U163" s="172" t="s">
        <v>30</v>
      </c>
    </row>
    <row r="164" spans="1:21" x14ac:dyDescent="0.25">
      <c r="A164" s="260" t="s">
        <v>199</v>
      </c>
      <c r="B164" s="262" t="s">
        <v>200</v>
      </c>
      <c r="C164" s="264" t="s">
        <v>30</v>
      </c>
      <c r="D164" s="259" t="s">
        <v>228</v>
      </c>
      <c r="E164" s="176"/>
      <c r="F164" s="296" t="s">
        <v>30</v>
      </c>
      <c r="G164" s="168" t="s">
        <v>30</v>
      </c>
      <c r="H164" s="172" t="s">
        <v>30</v>
      </c>
      <c r="I164" s="196" t="s">
        <v>30</v>
      </c>
      <c r="J164" s="171" t="s">
        <v>30</v>
      </c>
      <c r="K164" s="168" t="s">
        <v>30</v>
      </c>
      <c r="L164" s="168" t="s">
        <v>30</v>
      </c>
      <c r="M164" s="168" t="s">
        <v>30</v>
      </c>
      <c r="N164" s="168" t="s">
        <v>30</v>
      </c>
      <c r="O164" s="168" t="s">
        <v>30</v>
      </c>
      <c r="P164" s="168" t="s">
        <v>30</v>
      </c>
      <c r="Q164" s="168" t="s">
        <v>30</v>
      </c>
      <c r="R164" s="168" t="s">
        <v>40</v>
      </c>
      <c r="S164" s="168" t="s">
        <v>30</v>
      </c>
      <c r="T164" s="168" t="s">
        <v>30</v>
      </c>
      <c r="U164" s="172" t="s">
        <v>30</v>
      </c>
    </row>
    <row r="165" spans="1:21" x14ac:dyDescent="0.25">
      <c r="A165" s="269" t="s">
        <v>202</v>
      </c>
      <c r="B165" s="270" t="s">
        <v>203</v>
      </c>
      <c r="C165" s="271" t="s">
        <v>30</v>
      </c>
      <c r="D165" s="272" t="s">
        <v>228</v>
      </c>
      <c r="E165" s="176"/>
      <c r="F165" s="296" t="s">
        <v>30</v>
      </c>
      <c r="G165" s="168" t="s">
        <v>30</v>
      </c>
      <c r="H165" s="172" t="s">
        <v>30</v>
      </c>
      <c r="I165" s="196" t="s">
        <v>30</v>
      </c>
      <c r="J165" s="171" t="s">
        <v>30</v>
      </c>
      <c r="K165" s="168" t="s">
        <v>30</v>
      </c>
      <c r="L165" s="168" t="s">
        <v>30</v>
      </c>
      <c r="M165" s="168" t="s">
        <v>30</v>
      </c>
      <c r="N165" s="168" t="s">
        <v>30</v>
      </c>
      <c r="O165" s="168" t="s">
        <v>30</v>
      </c>
      <c r="P165" s="168" t="s">
        <v>30</v>
      </c>
      <c r="Q165" s="168" t="s">
        <v>30</v>
      </c>
      <c r="R165" s="168" t="s">
        <v>30</v>
      </c>
      <c r="S165" s="168" t="s">
        <v>30</v>
      </c>
      <c r="T165" s="168" t="s">
        <v>30</v>
      </c>
      <c r="U165" s="172" t="s">
        <v>30</v>
      </c>
    </row>
    <row r="166" spans="1:21" x14ac:dyDescent="0.25">
      <c r="A166" s="269" t="s">
        <v>526</v>
      </c>
      <c r="B166" s="270" t="s">
        <v>527</v>
      </c>
      <c r="C166" s="271"/>
      <c r="D166" s="265" t="s">
        <v>11</v>
      </c>
      <c r="E166" s="176" t="s">
        <v>90</v>
      </c>
      <c r="F166" s="296" t="s">
        <v>30</v>
      </c>
      <c r="G166" s="168" t="s">
        <v>30</v>
      </c>
      <c r="H166" s="172" t="s">
        <v>30</v>
      </c>
      <c r="I166" s="196" t="s">
        <v>30</v>
      </c>
      <c r="J166" s="171" t="s">
        <v>30</v>
      </c>
      <c r="K166" s="168" t="s">
        <v>30</v>
      </c>
      <c r="L166" s="168" t="s">
        <v>30</v>
      </c>
      <c r="M166" s="168" t="s">
        <v>30</v>
      </c>
      <c r="N166" s="168" t="s">
        <v>30</v>
      </c>
      <c r="O166" s="168" t="s">
        <v>30</v>
      </c>
      <c r="P166" s="168" t="s">
        <v>30</v>
      </c>
      <c r="Q166" s="168" t="s">
        <v>30</v>
      </c>
      <c r="R166" s="168" t="s">
        <v>30</v>
      </c>
      <c r="S166" s="168" t="s">
        <v>30</v>
      </c>
      <c r="T166" s="168" t="s">
        <v>30</v>
      </c>
      <c r="U166" s="172" t="s">
        <v>30</v>
      </c>
    </row>
    <row r="167" spans="1:21" ht="13.5" thickBot="1" x14ac:dyDescent="0.3">
      <c r="A167" s="273" t="s">
        <v>515</v>
      </c>
      <c r="B167" s="274" t="s">
        <v>203</v>
      </c>
      <c r="C167" s="275" t="s">
        <v>30</v>
      </c>
      <c r="D167" s="276" t="s">
        <v>229</v>
      </c>
      <c r="E167" s="176" t="s">
        <v>184</v>
      </c>
      <c r="F167" s="296" t="s">
        <v>30</v>
      </c>
      <c r="G167" s="168" t="s">
        <v>30</v>
      </c>
      <c r="H167" s="172" t="s">
        <v>30</v>
      </c>
      <c r="I167" s="196" t="s">
        <v>30</v>
      </c>
      <c r="J167" s="171" t="s">
        <v>30</v>
      </c>
      <c r="K167" s="168" t="s">
        <v>30</v>
      </c>
      <c r="L167" s="168" t="s">
        <v>30</v>
      </c>
      <c r="M167" s="168" t="s">
        <v>30</v>
      </c>
      <c r="N167" s="168" t="s">
        <v>30</v>
      </c>
      <c r="O167" s="168" t="s">
        <v>30</v>
      </c>
      <c r="P167" s="168" t="s">
        <v>30</v>
      </c>
      <c r="Q167" s="168" t="s">
        <v>30</v>
      </c>
      <c r="R167" s="168" t="s">
        <v>30</v>
      </c>
      <c r="S167" s="168" t="s">
        <v>30</v>
      </c>
      <c r="T167" s="168" t="s">
        <v>30</v>
      </c>
      <c r="U167" s="172" t="s">
        <v>30</v>
      </c>
    </row>
    <row r="168" spans="1:21" ht="13.5" thickTop="1" x14ac:dyDescent="0.25">
      <c r="A168" s="277" t="s">
        <v>452</v>
      </c>
      <c r="B168" s="278" t="s">
        <v>455</v>
      </c>
      <c r="C168" s="279"/>
      <c r="D168" s="280" t="s">
        <v>415</v>
      </c>
      <c r="E168" s="178" t="s">
        <v>188</v>
      </c>
      <c r="F168" s="296" t="s">
        <v>30</v>
      </c>
      <c r="G168" s="168" t="s">
        <v>30</v>
      </c>
      <c r="H168" s="172" t="s">
        <v>30</v>
      </c>
      <c r="I168" s="196" t="s">
        <v>30</v>
      </c>
      <c r="J168" s="171" t="s">
        <v>30</v>
      </c>
      <c r="K168" s="168" t="s">
        <v>30</v>
      </c>
      <c r="L168" s="168" t="s">
        <v>30</v>
      </c>
      <c r="M168" s="168" t="s">
        <v>30</v>
      </c>
      <c r="N168" s="168" t="s">
        <v>30</v>
      </c>
      <c r="O168" s="168" t="s">
        <v>30</v>
      </c>
      <c r="P168" s="168" t="s">
        <v>30</v>
      </c>
      <c r="Q168" s="168" t="s">
        <v>30</v>
      </c>
      <c r="R168" s="168" t="s">
        <v>30</v>
      </c>
      <c r="S168" s="168" t="s">
        <v>30</v>
      </c>
      <c r="T168" s="168" t="s">
        <v>30</v>
      </c>
      <c r="U168" s="172" t="s">
        <v>30</v>
      </c>
    </row>
    <row r="169" spans="1:21" x14ac:dyDescent="0.25">
      <c r="A169" s="277" t="s">
        <v>534</v>
      </c>
      <c r="B169" s="278" t="s">
        <v>535</v>
      </c>
      <c r="C169" s="279"/>
      <c r="D169" s="280" t="s">
        <v>10</v>
      </c>
      <c r="E169" s="178"/>
      <c r="F169" s="296" t="s">
        <v>30</v>
      </c>
      <c r="G169" s="168" t="s">
        <v>30</v>
      </c>
      <c r="H169" s="172" t="s">
        <v>30</v>
      </c>
      <c r="I169" s="196" t="s">
        <v>30</v>
      </c>
      <c r="J169" s="171" t="s">
        <v>30</v>
      </c>
      <c r="K169" s="168" t="s">
        <v>30</v>
      </c>
      <c r="L169" s="168" t="s">
        <v>30</v>
      </c>
      <c r="M169" s="168" t="s">
        <v>30</v>
      </c>
      <c r="N169" s="168" t="s">
        <v>30</v>
      </c>
      <c r="O169" s="168" t="s">
        <v>30</v>
      </c>
      <c r="P169" s="168" t="s">
        <v>30</v>
      </c>
      <c r="Q169" s="168" t="s">
        <v>30</v>
      </c>
      <c r="R169" s="168" t="s">
        <v>30</v>
      </c>
      <c r="S169" s="168" t="s">
        <v>30</v>
      </c>
      <c r="T169" s="168" t="s">
        <v>30</v>
      </c>
      <c r="U169" s="172" t="s">
        <v>30</v>
      </c>
    </row>
    <row r="170" spans="1:21" x14ac:dyDescent="0.25">
      <c r="A170" s="277" t="s">
        <v>536</v>
      </c>
      <c r="B170" s="278" t="s">
        <v>537</v>
      </c>
      <c r="C170" s="279"/>
      <c r="D170" s="280" t="s">
        <v>11</v>
      </c>
      <c r="E170" s="178" t="s">
        <v>191</v>
      </c>
      <c r="F170" s="296" t="s">
        <v>30</v>
      </c>
      <c r="G170" s="168" t="s">
        <v>30</v>
      </c>
      <c r="H170" s="172" t="s">
        <v>30</v>
      </c>
      <c r="I170" s="196" t="s">
        <v>30</v>
      </c>
      <c r="J170" s="171" t="s">
        <v>30</v>
      </c>
      <c r="K170" s="168" t="s">
        <v>30</v>
      </c>
      <c r="L170" s="168" t="s">
        <v>30</v>
      </c>
      <c r="M170" s="168" t="s">
        <v>30</v>
      </c>
      <c r="N170" s="168" t="s">
        <v>30</v>
      </c>
      <c r="O170" s="168" t="s">
        <v>30</v>
      </c>
      <c r="P170" s="168" t="s">
        <v>30</v>
      </c>
      <c r="Q170" s="168" t="s">
        <v>30</v>
      </c>
      <c r="R170" s="168" t="s">
        <v>30</v>
      </c>
      <c r="S170" s="168" t="s">
        <v>30</v>
      </c>
      <c r="T170" s="168" t="s">
        <v>30</v>
      </c>
      <c r="U170" s="172" t="s">
        <v>30</v>
      </c>
    </row>
    <row r="171" spans="1:21" ht="26" x14ac:dyDescent="0.25">
      <c r="A171" s="281" t="s">
        <v>442</v>
      </c>
      <c r="B171" s="282" t="s">
        <v>447</v>
      </c>
      <c r="C171" s="264"/>
      <c r="D171" s="283" t="s">
        <v>415</v>
      </c>
      <c r="E171" s="178" t="s">
        <v>189</v>
      </c>
      <c r="F171" s="296" t="s">
        <v>30</v>
      </c>
      <c r="G171" s="168" t="s">
        <v>30</v>
      </c>
      <c r="H171" s="172" t="s">
        <v>30</v>
      </c>
      <c r="I171" s="196" t="s">
        <v>30</v>
      </c>
      <c r="J171" s="171" t="s">
        <v>30</v>
      </c>
      <c r="K171" s="168" t="s">
        <v>30</v>
      </c>
      <c r="L171" s="168" t="s">
        <v>30</v>
      </c>
      <c r="M171" s="168" t="s">
        <v>30</v>
      </c>
      <c r="N171" s="168" t="s">
        <v>30</v>
      </c>
      <c r="O171" s="168" t="s">
        <v>30</v>
      </c>
      <c r="P171" s="168" t="s">
        <v>30</v>
      </c>
      <c r="Q171" s="168" t="s">
        <v>30</v>
      </c>
      <c r="R171" s="168" t="s">
        <v>30</v>
      </c>
      <c r="S171" s="168" t="s">
        <v>30</v>
      </c>
      <c r="T171" s="168" t="s">
        <v>30</v>
      </c>
      <c r="U171" s="172" t="s">
        <v>30</v>
      </c>
    </row>
    <row r="172" spans="1:21" x14ac:dyDescent="0.25">
      <c r="A172" s="281" t="s">
        <v>443</v>
      </c>
      <c r="B172" s="282" t="s">
        <v>448</v>
      </c>
      <c r="C172" s="264"/>
      <c r="D172" s="283" t="s">
        <v>10</v>
      </c>
      <c r="E172" s="177" t="s">
        <v>185</v>
      </c>
      <c r="F172" s="296" t="s">
        <v>30</v>
      </c>
      <c r="G172" s="168" t="s">
        <v>30</v>
      </c>
      <c r="H172" s="172" t="s">
        <v>30</v>
      </c>
      <c r="I172" s="196" t="s">
        <v>30</v>
      </c>
      <c r="J172" s="171" t="s">
        <v>30</v>
      </c>
      <c r="K172" s="168" t="s">
        <v>30</v>
      </c>
      <c r="L172" s="168" t="s">
        <v>30</v>
      </c>
      <c r="M172" s="168" t="s">
        <v>30</v>
      </c>
      <c r="N172" s="168" t="s">
        <v>30</v>
      </c>
      <c r="O172" s="168" t="s">
        <v>30</v>
      </c>
      <c r="P172" s="168" t="s">
        <v>30</v>
      </c>
      <c r="Q172" s="168" t="s">
        <v>30</v>
      </c>
      <c r="R172" s="168" t="s">
        <v>30</v>
      </c>
      <c r="S172" s="168" t="s">
        <v>30</v>
      </c>
      <c r="T172" s="168" t="s">
        <v>30</v>
      </c>
      <c r="U172" s="172" t="s">
        <v>30</v>
      </c>
    </row>
    <row r="173" spans="1:21" x14ac:dyDescent="0.25">
      <c r="A173" s="281" t="s">
        <v>407</v>
      </c>
      <c r="B173" s="282" t="s">
        <v>411</v>
      </c>
      <c r="C173" s="264"/>
      <c r="D173" s="283" t="s">
        <v>10</v>
      </c>
      <c r="E173" s="178" t="s">
        <v>198</v>
      </c>
      <c r="F173" s="296" t="s">
        <v>30</v>
      </c>
      <c r="G173" s="168" t="s">
        <v>30</v>
      </c>
      <c r="H173" s="172" t="s">
        <v>30</v>
      </c>
      <c r="I173" s="196" t="s">
        <v>30</v>
      </c>
      <c r="J173" s="171" t="s">
        <v>30</v>
      </c>
      <c r="K173" s="168" t="s">
        <v>30</v>
      </c>
      <c r="L173" s="168" t="s">
        <v>30</v>
      </c>
      <c r="M173" s="168" t="s">
        <v>30</v>
      </c>
      <c r="N173" s="168" t="s">
        <v>30</v>
      </c>
      <c r="O173" s="168" t="s">
        <v>30</v>
      </c>
      <c r="P173" s="168" t="s">
        <v>30</v>
      </c>
      <c r="Q173" s="168" t="s">
        <v>30</v>
      </c>
      <c r="R173" s="168" t="s">
        <v>30</v>
      </c>
      <c r="S173" s="168" t="s">
        <v>30</v>
      </c>
      <c r="T173" s="168" t="s">
        <v>30</v>
      </c>
      <c r="U173" s="172" t="s">
        <v>30</v>
      </c>
    </row>
    <row r="174" spans="1:21" x14ac:dyDescent="0.25">
      <c r="A174" s="281" t="s">
        <v>408</v>
      </c>
      <c r="B174" s="282" t="s">
        <v>412</v>
      </c>
      <c r="C174" s="264"/>
      <c r="D174" s="284" t="s">
        <v>415</v>
      </c>
      <c r="E174" s="176" t="s">
        <v>201</v>
      </c>
      <c r="F174" s="296" t="s">
        <v>30</v>
      </c>
      <c r="G174" s="168" t="s">
        <v>30</v>
      </c>
      <c r="H174" s="172" t="s">
        <v>30</v>
      </c>
      <c r="I174" s="196" t="s">
        <v>30</v>
      </c>
      <c r="J174" s="171" t="s">
        <v>30</v>
      </c>
      <c r="K174" s="168" t="s">
        <v>30</v>
      </c>
      <c r="L174" s="168" t="s">
        <v>30</v>
      </c>
      <c r="M174" s="168" t="s">
        <v>30</v>
      </c>
      <c r="N174" s="168" t="s">
        <v>30</v>
      </c>
      <c r="O174" s="168" t="s">
        <v>30</v>
      </c>
      <c r="P174" s="168" t="s">
        <v>30</v>
      </c>
      <c r="Q174" s="168" t="s">
        <v>30</v>
      </c>
      <c r="R174" s="168" t="s">
        <v>30</v>
      </c>
      <c r="S174" s="168" t="s">
        <v>30</v>
      </c>
      <c r="T174" s="168" t="s">
        <v>30</v>
      </c>
      <c r="U174" s="172" t="s">
        <v>30</v>
      </c>
    </row>
    <row r="175" spans="1:21" x14ac:dyDescent="0.25">
      <c r="A175" s="281" t="s">
        <v>453</v>
      </c>
      <c r="B175" s="282" t="s">
        <v>456</v>
      </c>
      <c r="C175" s="264"/>
      <c r="D175" s="284" t="s">
        <v>10</v>
      </c>
      <c r="E175" s="176" t="s">
        <v>204</v>
      </c>
      <c r="F175" s="296" t="s">
        <v>30</v>
      </c>
      <c r="G175" s="168" t="s">
        <v>30</v>
      </c>
      <c r="H175" s="172" t="s">
        <v>30</v>
      </c>
      <c r="I175" s="196" t="s">
        <v>30</v>
      </c>
      <c r="J175" s="171" t="s">
        <v>30</v>
      </c>
      <c r="K175" s="168" t="s">
        <v>30</v>
      </c>
      <c r="L175" s="168" t="s">
        <v>30</v>
      </c>
      <c r="M175" s="168" t="s">
        <v>30</v>
      </c>
      <c r="N175" s="168" t="s">
        <v>30</v>
      </c>
      <c r="O175" s="168" t="s">
        <v>30</v>
      </c>
      <c r="P175" s="168" t="s">
        <v>30</v>
      </c>
      <c r="Q175" s="168" t="s">
        <v>30</v>
      </c>
      <c r="R175" s="168" t="s">
        <v>30</v>
      </c>
      <c r="S175" s="168" t="s">
        <v>30</v>
      </c>
      <c r="T175" s="168" t="s">
        <v>30</v>
      </c>
      <c r="U175" s="172" t="s">
        <v>30</v>
      </c>
    </row>
    <row r="176" spans="1:21" x14ac:dyDescent="0.25">
      <c r="A176" s="285" t="s">
        <v>416</v>
      </c>
      <c r="B176" s="286" t="s">
        <v>424</v>
      </c>
      <c r="C176" s="264"/>
      <c r="D176" s="284" t="s">
        <v>415</v>
      </c>
      <c r="E176" s="176"/>
      <c r="F176" s="296" t="s">
        <v>30</v>
      </c>
      <c r="G176" s="168" t="s">
        <v>30</v>
      </c>
      <c r="H176" s="172" t="s">
        <v>30</v>
      </c>
      <c r="I176" s="196" t="s">
        <v>30</v>
      </c>
      <c r="J176" s="171" t="s">
        <v>30</v>
      </c>
      <c r="K176" s="168" t="s">
        <v>30</v>
      </c>
      <c r="L176" s="168" t="s">
        <v>30</v>
      </c>
      <c r="M176" s="168" t="s">
        <v>30</v>
      </c>
      <c r="N176" s="168" t="s">
        <v>30</v>
      </c>
      <c r="O176" s="168" t="s">
        <v>30</v>
      </c>
      <c r="P176" s="168" t="s">
        <v>30</v>
      </c>
      <c r="Q176" s="168" t="s">
        <v>30</v>
      </c>
      <c r="R176" s="168" t="s">
        <v>30</v>
      </c>
      <c r="S176" s="168" t="s">
        <v>30</v>
      </c>
      <c r="T176" s="168" t="s">
        <v>30</v>
      </c>
      <c r="U176" s="172" t="s">
        <v>30</v>
      </c>
    </row>
    <row r="177" spans="1:21" ht="13.5" thickBot="1" x14ac:dyDescent="0.3">
      <c r="A177" s="285" t="s">
        <v>417</v>
      </c>
      <c r="B177" s="286" t="s">
        <v>425</v>
      </c>
      <c r="C177" s="264"/>
      <c r="D177" s="284" t="s">
        <v>10</v>
      </c>
      <c r="E177" s="191" t="s">
        <v>90</v>
      </c>
      <c r="F177" s="296" t="s">
        <v>30</v>
      </c>
      <c r="G177" s="168" t="s">
        <v>30</v>
      </c>
      <c r="H177" s="172" t="s">
        <v>30</v>
      </c>
      <c r="I177" s="197" t="s">
        <v>30</v>
      </c>
      <c r="J177" s="182" t="s">
        <v>30</v>
      </c>
      <c r="K177" s="180" t="s">
        <v>30</v>
      </c>
      <c r="L177" s="180" t="s">
        <v>30</v>
      </c>
      <c r="M177" s="180" t="s">
        <v>30</v>
      </c>
      <c r="N177" s="180" t="s">
        <v>30</v>
      </c>
      <c r="O177" s="180" t="s">
        <v>30</v>
      </c>
      <c r="P177" s="180" t="s">
        <v>30</v>
      </c>
      <c r="Q177" s="180" t="s">
        <v>30</v>
      </c>
      <c r="R177" s="180" t="s">
        <v>30</v>
      </c>
      <c r="S177" s="180" t="s">
        <v>30</v>
      </c>
      <c r="T177" s="180" t="s">
        <v>30</v>
      </c>
      <c r="U177" s="181" t="s">
        <v>30</v>
      </c>
    </row>
    <row r="178" spans="1:21" ht="13.5" thickTop="1" x14ac:dyDescent="0.25">
      <c r="A178" s="287" t="s">
        <v>538</v>
      </c>
      <c r="B178" s="288" t="s">
        <v>539</v>
      </c>
      <c r="C178" s="264"/>
      <c r="D178" s="284" t="s">
        <v>10</v>
      </c>
      <c r="E178" s="183"/>
      <c r="F178" s="296" t="s">
        <v>30</v>
      </c>
      <c r="G178" s="168" t="s">
        <v>30</v>
      </c>
      <c r="H178" s="172" t="s">
        <v>30</v>
      </c>
      <c r="I178" s="198" t="s">
        <v>30</v>
      </c>
      <c r="J178" s="186" t="s">
        <v>30</v>
      </c>
      <c r="K178" s="184" t="s">
        <v>30</v>
      </c>
      <c r="L178" s="184" t="s">
        <v>30</v>
      </c>
      <c r="M178" s="184" t="s">
        <v>30</v>
      </c>
      <c r="N178" s="184" t="s">
        <v>30</v>
      </c>
      <c r="O178" s="184" t="s">
        <v>30</v>
      </c>
      <c r="P178" s="184" t="s">
        <v>30</v>
      </c>
      <c r="Q178" s="184" t="s">
        <v>30</v>
      </c>
      <c r="R178" s="184" t="s">
        <v>30</v>
      </c>
      <c r="S178" s="184" t="s">
        <v>30</v>
      </c>
      <c r="T178" s="184" t="s">
        <v>30</v>
      </c>
      <c r="U178" s="185" t="s">
        <v>30</v>
      </c>
    </row>
    <row r="179" spans="1:21" x14ac:dyDescent="0.25">
      <c r="A179" s="287" t="s">
        <v>540</v>
      </c>
      <c r="B179" s="288" t="s">
        <v>541</v>
      </c>
      <c r="C179" s="264"/>
      <c r="D179" s="284" t="s">
        <v>11</v>
      </c>
      <c r="E179" s="176"/>
      <c r="F179" s="296" t="s">
        <v>30</v>
      </c>
      <c r="G179" s="168" t="s">
        <v>30</v>
      </c>
      <c r="H179" s="172" t="s">
        <v>30</v>
      </c>
      <c r="I179" s="196" t="s">
        <v>30</v>
      </c>
      <c r="J179" s="171" t="s">
        <v>30</v>
      </c>
      <c r="K179" s="168" t="s">
        <v>30</v>
      </c>
      <c r="L179" s="168" t="s">
        <v>30</v>
      </c>
      <c r="M179" s="168" t="s">
        <v>30</v>
      </c>
      <c r="N179" s="168" t="s">
        <v>30</v>
      </c>
      <c r="O179" s="168" t="s">
        <v>30</v>
      </c>
      <c r="P179" s="168" t="s">
        <v>30</v>
      </c>
      <c r="Q179" s="168" t="s">
        <v>30</v>
      </c>
      <c r="R179" s="168" t="s">
        <v>30</v>
      </c>
      <c r="S179" s="168" t="s">
        <v>30</v>
      </c>
      <c r="T179" s="168" t="s">
        <v>30</v>
      </c>
      <c r="U179" s="172" t="s">
        <v>30</v>
      </c>
    </row>
    <row r="180" spans="1:21" x14ac:dyDescent="0.25">
      <c r="A180" s="281" t="s">
        <v>418</v>
      </c>
      <c r="B180" s="282" t="s">
        <v>426</v>
      </c>
      <c r="C180" s="264"/>
      <c r="D180" s="284" t="s">
        <v>11</v>
      </c>
      <c r="E180" s="176"/>
      <c r="F180" s="296" t="s">
        <v>30</v>
      </c>
      <c r="G180" s="168" t="s">
        <v>30</v>
      </c>
      <c r="H180" s="172" t="s">
        <v>30</v>
      </c>
      <c r="I180" s="196" t="s">
        <v>30</v>
      </c>
      <c r="J180" s="171" t="s">
        <v>30</v>
      </c>
      <c r="K180" s="168" t="s">
        <v>30</v>
      </c>
      <c r="L180" s="168" t="s">
        <v>30</v>
      </c>
      <c r="M180" s="168" t="s">
        <v>30</v>
      </c>
      <c r="N180" s="168" t="s">
        <v>30</v>
      </c>
      <c r="O180" s="168" t="s">
        <v>30</v>
      </c>
      <c r="P180" s="168" t="s">
        <v>30</v>
      </c>
      <c r="Q180" s="168" t="s">
        <v>30</v>
      </c>
      <c r="R180" s="168" t="s">
        <v>30</v>
      </c>
      <c r="S180" s="168" t="s">
        <v>30</v>
      </c>
      <c r="T180" s="168" t="s">
        <v>30</v>
      </c>
      <c r="U180" s="172" t="s">
        <v>30</v>
      </c>
    </row>
    <row r="181" spans="1:21" x14ac:dyDescent="0.25">
      <c r="A181" s="285" t="s">
        <v>419</v>
      </c>
      <c r="B181" s="286" t="s">
        <v>427</v>
      </c>
      <c r="C181" s="264"/>
      <c r="D181" s="284" t="s">
        <v>10</v>
      </c>
      <c r="E181" s="176"/>
      <c r="F181" s="296" t="s">
        <v>30</v>
      </c>
      <c r="G181" s="168" t="s">
        <v>30</v>
      </c>
      <c r="H181" s="172" t="s">
        <v>30</v>
      </c>
      <c r="I181" s="196" t="s">
        <v>30</v>
      </c>
      <c r="J181" s="171" t="s">
        <v>30</v>
      </c>
      <c r="K181" s="168" t="s">
        <v>30</v>
      </c>
      <c r="L181" s="168" t="s">
        <v>30</v>
      </c>
      <c r="M181" s="168" t="s">
        <v>30</v>
      </c>
      <c r="N181" s="168" t="s">
        <v>30</v>
      </c>
      <c r="O181" s="168" t="s">
        <v>30</v>
      </c>
      <c r="P181" s="168" t="s">
        <v>30</v>
      </c>
      <c r="Q181" s="168" t="s">
        <v>30</v>
      </c>
      <c r="R181" s="168" t="s">
        <v>30</v>
      </c>
      <c r="S181" s="168" t="s">
        <v>30</v>
      </c>
      <c r="T181" s="168" t="s">
        <v>30</v>
      </c>
      <c r="U181" s="172" t="s">
        <v>30</v>
      </c>
    </row>
    <row r="182" spans="1:21" x14ac:dyDescent="0.25">
      <c r="A182" s="281" t="s">
        <v>440</v>
      </c>
      <c r="B182" s="282" t="s">
        <v>441</v>
      </c>
      <c r="C182" s="264"/>
      <c r="D182" s="284" t="s">
        <v>10</v>
      </c>
      <c r="E182" s="176"/>
      <c r="F182" s="296" t="s">
        <v>30</v>
      </c>
      <c r="G182" s="168" t="s">
        <v>30</v>
      </c>
      <c r="H182" s="172" t="s">
        <v>30</v>
      </c>
      <c r="I182" s="196" t="s">
        <v>30</v>
      </c>
      <c r="J182" s="171" t="s">
        <v>30</v>
      </c>
      <c r="K182" s="168" t="s">
        <v>30</v>
      </c>
      <c r="L182" s="168" t="s">
        <v>30</v>
      </c>
      <c r="M182" s="168" t="s">
        <v>30</v>
      </c>
      <c r="N182" s="168" t="s">
        <v>30</v>
      </c>
      <c r="O182" s="168" t="s">
        <v>30</v>
      </c>
      <c r="P182" s="168" t="s">
        <v>30</v>
      </c>
      <c r="Q182" s="168" t="s">
        <v>30</v>
      </c>
      <c r="R182" s="168" t="s">
        <v>30</v>
      </c>
      <c r="S182" s="168" t="s">
        <v>30</v>
      </c>
      <c r="T182" s="168" t="s">
        <v>30</v>
      </c>
      <c r="U182" s="172" t="s">
        <v>30</v>
      </c>
    </row>
    <row r="183" spans="1:21" x14ac:dyDescent="0.25">
      <c r="A183" s="285" t="s">
        <v>420</v>
      </c>
      <c r="B183" s="286" t="s">
        <v>428</v>
      </c>
      <c r="C183" s="264"/>
      <c r="D183" s="284" t="s">
        <v>11</v>
      </c>
      <c r="E183" s="176"/>
      <c r="F183" s="296" t="s">
        <v>30</v>
      </c>
      <c r="G183" s="168" t="s">
        <v>30</v>
      </c>
      <c r="H183" s="172" t="s">
        <v>30</v>
      </c>
      <c r="I183" s="196" t="s">
        <v>30</v>
      </c>
      <c r="J183" s="171" t="s">
        <v>30</v>
      </c>
      <c r="K183" s="168" t="s">
        <v>30</v>
      </c>
      <c r="L183" s="168" t="s">
        <v>30</v>
      </c>
      <c r="M183" s="168" t="s">
        <v>30</v>
      </c>
      <c r="N183" s="168" t="s">
        <v>30</v>
      </c>
      <c r="O183" s="168" t="s">
        <v>30</v>
      </c>
      <c r="P183" s="168" t="s">
        <v>30</v>
      </c>
      <c r="Q183" s="168" t="s">
        <v>30</v>
      </c>
      <c r="R183" s="168" t="s">
        <v>30</v>
      </c>
      <c r="S183" s="168" t="s">
        <v>30</v>
      </c>
      <c r="T183" s="168" t="s">
        <v>30</v>
      </c>
      <c r="U183" s="172" t="s">
        <v>30</v>
      </c>
    </row>
    <row r="184" spans="1:21" x14ac:dyDescent="0.25">
      <c r="A184" s="281" t="s">
        <v>444</v>
      </c>
      <c r="B184" s="282" t="s">
        <v>449</v>
      </c>
      <c r="C184" s="264"/>
      <c r="D184" s="284" t="s">
        <v>10</v>
      </c>
      <c r="E184" s="176"/>
      <c r="F184" s="296" t="s">
        <v>30</v>
      </c>
      <c r="G184" s="168" t="s">
        <v>30</v>
      </c>
      <c r="H184" s="172" t="s">
        <v>30</v>
      </c>
      <c r="I184" s="196" t="s">
        <v>30</v>
      </c>
      <c r="J184" s="171" t="s">
        <v>30</v>
      </c>
      <c r="K184" s="168" t="s">
        <v>30</v>
      </c>
      <c r="L184" s="168" t="s">
        <v>30</v>
      </c>
      <c r="M184" s="168" t="s">
        <v>30</v>
      </c>
      <c r="N184" s="168" t="s">
        <v>30</v>
      </c>
      <c r="O184" s="168" t="s">
        <v>30</v>
      </c>
      <c r="P184" s="168" t="s">
        <v>30</v>
      </c>
      <c r="Q184" s="168" t="s">
        <v>30</v>
      </c>
      <c r="R184" s="168" t="s">
        <v>30</v>
      </c>
      <c r="S184" s="168" t="s">
        <v>30</v>
      </c>
      <c r="T184" s="168" t="s">
        <v>30</v>
      </c>
      <c r="U184" s="172" t="s">
        <v>30</v>
      </c>
    </row>
    <row r="185" spans="1:21" x14ac:dyDescent="0.25">
      <c r="A185" s="281" t="s">
        <v>409</v>
      </c>
      <c r="B185" s="282" t="s">
        <v>413</v>
      </c>
      <c r="C185" s="264"/>
      <c r="D185" s="284" t="s">
        <v>11</v>
      </c>
      <c r="E185" s="176"/>
      <c r="F185" s="296" t="s">
        <v>30</v>
      </c>
      <c r="G185" s="168" t="s">
        <v>30</v>
      </c>
      <c r="H185" s="172" t="s">
        <v>30</v>
      </c>
      <c r="I185" s="196" t="s">
        <v>30</v>
      </c>
      <c r="J185" s="171" t="s">
        <v>30</v>
      </c>
      <c r="K185" s="168" t="s">
        <v>30</v>
      </c>
      <c r="L185" s="168" t="s">
        <v>30</v>
      </c>
      <c r="M185" s="168" t="s">
        <v>30</v>
      </c>
      <c r="N185" s="168" t="s">
        <v>30</v>
      </c>
      <c r="O185" s="168" t="s">
        <v>30</v>
      </c>
      <c r="P185" s="168" t="s">
        <v>30</v>
      </c>
      <c r="Q185" s="168" t="s">
        <v>30</v>
      </c>
      <c r="R185" s="168" t="s">
        <v>30</v>
      </c>
      <c r="S185" s="168" t="s">
        <v>30</v>
      </c>
      <c r="T185" s="168" t="s">
        <v>30</v>
      </c>
      <c r="U185" s="172" t="s">
        <v>30</v>
      </c>
    </row>
    <row r="186" spans="1:21" ht="26" x14ac:dyDescent="0.25">
      <c r="A186" s="281" t="s">
        <v>421</v>
      </c>
      <c r="B186" s="282" t="s">
        <v>429</v>
      </c>
      <c r="C186" s="264"/>
      <c r="D186" s="284" t="s">
        <v>10</v>
      </c>
      <c r="E186" s="176"/>
      <c r="F186" s="296" t="s">
        <v>30</v>
      </c>
      <c r="G186" s="168" t="s">
        <v>30</v>
      </c>
      <c r="H186" s="172" t="s">
        <v>30</v>
      </c>
      <c r="I186" s="196" t="s">
        <v>30</v>
      </c>
      <c r="J186" s="171" t="s">
        <v>30</v>
      </c>
      <c r="K186" s="168" t="s">
        <v>30</v>
      </c>
      <c r="L186" s="168" t="s">
        <v>30</v>
      </c>
      <c r="M186" s="168" t="s">
        <v>30</v>
      </c>
      <c r="N186" s="168" t="s">
        <v>30</v>
      </c>
      <c r="O186" s="168" t="s">
        <v>30</v>
      </c>
      <c r="P186" s="168" t="s">
        <v>30</v>
      </c>
      <c r="Q186" s="168" t="s">
        <v>30</v>
      </c>
      <c r="R186" s="168" t="s">
        <v>30</v>
      </c>
      <c r="S186" s="168" t="s">
        <v>30</v>
      </c>
      <c r="T186" s="168" t="s">
        <v>30</v>
      </c>
      <c r="U186" s="172" t="s">
        <v>30</v>
      </c>
    </row>
    <row r="187" spans="1:21" ht="26" x14ac:dyDescent="0.25">
      <c r="A187" s="281" t="s">
        <v>432</v>
      </c>
      <c r="B187" s="282" t="s">
        <v>436</v>
      </c>
      <c r="C187" s="264"/>
      <c r="D187" s="284" t="s">
        <v>10</v>
      </c>
      <c r="E187" s="176"/>
      <c r="F187" s="296" t="s">
        <v>30</v>
      </c>
      <c r="G187" s="168" t="s">
        <v>30</v>
      </c>
      <c r="H187" s="172" t="s">
        <v>30</v>
      </c>
      <c r="I187" s="196" t="s">
        <v>30</v>
      </c>
      <c r="J187" s="171" t="s">
        <v>30</v>
      </c>
      <c r="K187" s="168" t="s">
        <v>30</v>
      </c>
      <c r="L187" s="168" t="s">
        <v>30</v>
      </c>
      <c r="M187" s="168" t="s">
        <v>30</v>
      </c>
      <c r="N187" s="168" t="s">
        <v>30</v>
      </c>
      <c r="O187" s="168" t="s">
        <v>30</v>
      </c>
      <c r="P187" s="168" t="s">
        <v>30</v>
      </c>
      <c r="Q187" s="168" t="s">
        <v>30</v>
      </c>
      <c r="R187" s="168" t="s">
        <v>30</v>
      </c>
      <c r="S187" s="168" t="s">
        <v>30</v>
      </c>
      <c r="T187" s="168" t="s">
        <v>30</v>
      </c>
      <c r="U187" s="172" t="s">
        <v>30</v>
      </c>
    </row>
    <row r="188" spans="1:21" x14ac:dyDescent="0.25">
      <c r="A188" s="289" t="s">
        <v>542</v>
      </c>
      <c r="B188" s="282" t="s">
        <v>543</v>
      </c>
      <c r="C188" s="264"/>
      <c r="D188" s="284" t="s">
        <v>10</v>
      </c>
      <c r="E188" s="176"/>
      <c r="F188" s="296" t="s">
        <v>30</v>
      </c>
      <c r="G188" s="168" t="s">
        <v>30</v>
      </c>
      <c r="H188" s="172" t="s">
        <v>30</v>
      </c>
      <c r="I188" s="196" t="s">
        <v>30</v>
      </c>
      <c r="J188" s="171" t="s">
        <v>30</v>
      </c>
      <c r="K188" s="168" t="s">
        <v>30</v>
      </c>
      <c r="L188" s="168" t="s">
        <v>30</v>
      </c>
      <c r="M188" s="168" t="s">
        <v>30</v>
      </c>
      <c r="N188" s="168" t="s">
        <v>30</v>
      </c>
      <c r="O188" s="168" t="s">
        <v>30</v>
      </c>
      <c r="P188" s="168" t="s">
        <v>30</v>
      </c>
      <c r="Q188" s="168" t="s">
        <v>30</v>
      </c>
      <c r="R188" s="168" t="s">
        <v>30</v>
      </c>
      <c r="S188" s="168" t="s">
        <v>30</v>
      </c>
      <c r="T188" s="168" t="s">
        <v>30</v>
      </c>
      <c r="U188" s="172" t="s">
        <v>30</v>
      </c>
    </row>
    <row r="189" spans="1:21" x14ac:dyDescent="0.25">
      <c r="A189" s="281" t="s">
        <v>422</v>
      </c>
      <c r="B189" s="282" t="s">
        <v>430</v>
      </c>
      <c r="C189" s="264"/>
      <c r="D189" s="284" t="s">
        <v>11</v>
      </c>
      <c r="E189" s="176"/>
      <c r="F189" s="296" t="s">
        <v>30</v>
      </c>
      <c r="G189" s="168" t="s">
        <v>30</v>
      </c>
      <c r="H189" s="172" t="s">
        <v>30</v>
      </c>
      <c r="I189" s="196" t="s">
        <v>30</v>
      </c>
      <c r="J189" s="171" t="s">
        <v>30</v>
      </c>
      <c r="K189" s="168" t="s">
        <v>30</v>
      </c>
      <c r="L189" s="168" t="s">
        <v>30</v>
      </c>
      <c r="M189" s="168" t="s">
        <v>30</v>
      </c>
      <c r="N189" s="168" t="s">
        <v>30</v>
      </c>
      <c r="O189" s="168" t="s">
        <v>30</v>
      </c>
      <c r="P189" s="168" t="s">
        <v>30</v>
      </c>
      <c r="Q189" s="168" t="s">
        <v>30</v>
      </c>
      <c r="R189" s="168" t="s">
        <v>30</v>
      </c>
      <c r="S189" s="168" t="s">
        <v>30</v>
      </c>
      <c r="T189" s="168" t="s">
        <v>30</v>
      </c>
      <c r="U189" s="172" t="s">
        <v>30</v>
      </c>
    </row>
    <row r="190" spans="1:21" x14ac:dyDescent="0.25">
      <c r="A190" s="281" t="s">
        <v>445</v>
      </c>
      <c r="B190" s="282" t="s">
        <v>450</v>
      </c>
      <c r="C190" s="264"/>
      <c r="D190" s="284" t="s">
        <v>11</v>
      </c>
      <c r="E190" s="176"/>
      <c r="F190" s="296" t="s">
        <v>30</v>
      </c>
      <c r="G190" s="168" t="s">
        <v>30</v>
      </c>
      <c r="H190" s="172" t="s">
        <v>30</v>
      </c>
      <c r="I190" s="196" t="s">
        <v>30</v>
      </c>
      <c r="J190" s="171" t="s">
        <v>30</v>
      </c>
      <c r="K190" s="168" t="s">
        <v>30</v>
      </c>
      <c r="L190" s="168" t="s">
        <v>30</v>
      </c>
      <c r="M190" s="168" t="s">
        <v>30</v>
      </c>
      <c r="N190" s="168" t="s">
        <v>30</v>
      </c>
      <c r="O190" s="168" t="s">
        <v>30</v>
      </c>
      <c r="P190" s="168" t="s">
        <v>30</v>
      </c>
      <c r="Q190" s="168" t="s">
        <v>30</v>
      </c>
      <c r="R190" s="168" t="s">
        <v>30</v>
      </c>
      <c r="S190" s="168" t="s">
        <v>30</v>
      </c>
      <c r="T190" s="168" t="s">
        <v>30</v>
      </c>
      <c r="U190" s="172" t="s">
        <v>30</v>
      </c>
    </row>
    <row r="191" spans="1:21" x14ac:dyDescent="0.25">
      <c r="A191" s="285" t="s">
        <v>410</v>
      </c>
      <c r="B191" s="286" t="s">
        <v>414</v>
      </c>
      <c r="C191" s="264"/>
      <c r="D191" s="284" t="s">
        <v>10</v>
      </c>
      <c r="E191" s="176"/>
      <c r="F191" s="296" t="s">
        <v>30</v>
      </c>
      <c r="G191" s="168" t="s">
        <v>30</v>
      </c>
      <c r="H191" s="172" t="s">
        <v>30</v>
      </c>
      <c r="I191" s="196" t="s">
        <v>30</v>
      </c>
      <c r="J191" s="171" t="s">
        <v>30</v>
      </c>
      <c r="K191" s="168" t="s">
        <v>30</v>
      </c>
      <c r="L191" s="168" t="s">
        <v>30</v>
      </c>
      <c r="M191" s="168" t="s">
        <v>30</v>
      </c>
      <c r="N191" s="168" t="s">
        <v>30</v>
      </c>
      <c r="O191" s="168" t="s">
        <v>30</v>
      </c>
      <c r="P191" s="168" t="s">
        <v>30</v>
      </c>
      <c r="Q191" s="168" t="s">
        <v>30</v>
      </c>
      <c r="R191" s="168" t="s">
        <v>30</v>
      </c>
      <c r="S191" s="168" t="s">
        <v>30</v>
      </c>
      <c r="T191" s="168" t="s">
        <v>30</v>
      </c>
      <c r="U191" s="172" t="s">
        <v>30</v>
      </c>
    </row>
    <row r="192" spans="1:21" x14ac:dyDescent="0.25">
      <c r="A192" s="281" t="s">
        <v>454</v>
      </c>
      <c r="B192" s="282" t="s">
        <v>457</v>
      </c>
      <c r="C192" s="264"/>
      <c r="D192" s="284" t="s">
        <v>10</v>
      </c>
      <c r="E192" s="176"/>
      <c r="F192" s="296" t="s">
        <v>30</v>
      </c>
      <c r="G192" s="168" t="s">
        <v>30</v>
      </c>
      <c r="H192" s="172" t="s">
        <v>30</v>
      </c>
      <c r="I192" s="196" t="s">
        <v>30</v>
      </c>
      <c r="J192" s="171" t="s">
        <v>30</v>
      </c>
      <c r="K192" s="168" t="s">
        <v>30</v>
      </c>
      <c r="L192" s="168" t="s">
        <v>30</v>
      </c>
      <c r="M192" s="168" t="s">
        <v>30</v>
      </c>
      <c r="N192" s="168" t="s">
        <v>30</v>
      </c>
      <c r="O192" s="168" t="s">
        <v>30</v>
      </c>
      <c r="P192" s="168" t="s">
        <v>30</v>
      </c>
      <c r="Q192" s="168" t="s">
        <v>30</v>
      </c>
      <c r="R192" s="168" t="s">
        <v>30</v>
      </c>
      <c r="S192" s="168" t="s">
        <v>30</v>
      </c>
      <c r="T192" s="168" t="s">
        <v>30</v>
      </c>
      <c r="U192" s="172" t="s">
        <v>30</v>
      </c>
    </row>
    <row r="193" spans="1:21" x14ac:dyDescent="0.25">
      <c r="A193" s="281" t="s">
        <v>433</v>
      </c>
      <c r="B193" s="282" t="s">
        <v>437</v>
      </c>
      <c r="C193" s="264"/>
      <c r="D193" s="284" t="s">
        <v>10</v>
      </c>
      <c r="E193" s="176"/>
      <c r="F193" s="296" t="s">
        <v>30</v>
      </c>
      <c r="G193" s="168" t="s">
        <v>30</v>
      </c>
      <c r="H193" s="172" t="s">
        <v>30</v>
      </c>
      <c r="I193" s="196" t="s">
        <v>30</v>
      </c>
      <c r="J193" s="171" t="s">
        <v>30</v>
      </c>
      <c r="K193" s="168" t="s">
        <v>30</v>
      </c>
      <c r="L193" s="168" t="s">
        <v>30</v>
      </c>
      <c r="M193" s="168" t="s">
        <v>30</v>
      </c>
      <c r="N193" s="168" t="s">
        <v>30</v>
      </c>
      <c r="O193" s="168" t="s">
        <v>30</v>
      </c>
      <c r="P193" s="168" t="s">
        <v>30</v>
      </c>
      <c r="Q193" s="168" t="s">
        <v>30</v>
      </c>
      <c r="R193" s="168" t="s">
        <v>30</v>
      </c>
      <c r="S193" s="168" t="s">
        <v>30</v>
      </c>
      <c r="T193" s="168" t="s">
        <v>30</v>
      </c>
      <c r="U193" s="172" t="s">
        <v>30</v>
      </c>
    </row>
    <row r="194" spans="1:21" x14ac:dyDescent="0.25">
      <c r="A194" s="281" t="s">
        <v>423</v>
      </c>
      <c r="B194" s="282" t="s">
        <v>431</v>
      </c>
      <c r="C194" s="264"/>
      <c r="D194" s="284" t="s">
        <v>10</v>
      </c>
      <c r="E194" s="176"/>
      <c r="F194" s="296" t="s">
        <v>30</v>
      </c>
      <c r="G194" s="168" t="s">
        <v>30</v>
      </c>
      <c r="H194" s="172" t="s">
        <v>30</v>
      </c>
      <c r="I194" s="196" t="s">
        <v>30</v>
      </c>
      <c r="J194" s="171" t="s">
        <v>30</v>
      </c>
      <c r="K194" s="168" t="s">
        <v>30</v>
      </c>
      <c r="L194" s="168" t="s">
        <v>30</v>
      </c>
      <c r="M194" s="168" t="s">
        <v>30</v>
      </c>
      <c r="N194" s="168" t="s">
        <v>30</v>
      </c>
      <c r="O194" s="168" t="s">
        <v>30</v>
      </c>
      <c r="P194" s="168" t="s">
        <v>30</v>
      </c>
      <c r="Q194" s="168" t="s">
        <v>30</v>
      </c>
      <c r="R194" s="168" t="s">
        <v>30</v>
      </c>
      <c r="S194" s="168" t="s">
        <v>30</v>
      </c>
      <c r="T194" s="168" t="s">
        <v>30</v>
      </c>
      <c r="U194" s="172" t="s">
        <v>30</v>
      </c>
    </row>
    <row r="195" spans="1:21" ht="26" x14ac:dyDescent="0.25">
      <c r="A195" s="281" t="s">
        <v>434</v>
      </c>
      <c r="B195" s="282" t="s">
        <v>438</v>
      </c>
      <c r="C195" s="264"/>
      <c r="D195" s="284" t="s">
        <v>11</v>
      </c>
      <c r="E195" s="176"/>
      <c r="F195" s="296" t="s">
        <v>30</v>
      </c>
      <c r="G195" s="168" t="s">
        <v>30</v>
      </c>
      <c r="H195" s="172" t="s">
        <v>30</v>
      </c>
      <c r="I195" s="196" t="s">
        <v>30</v>
      </c>
      <c r="J195" s="171" t="s">
        <v>30</v>
      </c>
      <c r="K195" s="168" t="s">
        <v>30</v>
      </c>
      <c r="L195" s="168" t="s">
        <v>30</v>
      </c>
      <c r="M195" s="168" t="s">
        <v>30</v>
      </c>
      <c r="N195" s="168" t="s">
        <v>30</v>
      </c>
      <c r="O195" s="168" t="s">
        <v>30</v>
      </c>
      <c r="P195" s="168" t="s">
        <v>30</v>
      </c>
      <c r="Q195" s="168" t="s">
        <v>30</v>
      </c>
      <c r="R195" s="168" t="s">
        <v>30</v>
      </c>
      <c r="S195" s="168" t="s">
        <v>30</v>
      </c>
      <c r="T195" s="168" t="s">
        <v>30</v>
      </c>
      <c r="U195" s="172" t="s">
        <v>30</v>
      </c>
    </row>
    <row r="196" spans="1:21" x14ac:dyDescent="0.25">
      <c r="A196" s="281" t="s">
        <v>435</v>
      </c>
      <c r="B196" s="282" t="s">
        <v>439</v>
      </c>
      <c r="C196" s="264"/>
      <c r="D196" s="284" t="s">
        <v>230</v>
      </c>
      <c r="E196" s="176"/>
      <c r="F196" s="296" t="s">
        <v>30</v>
      </c>
      <c r="G196" s="168" t="s">
        <v>30</v>
      </c>
      <c r="H196" s="172" t="s">
        <v>30</v>
      </c>
      <c r="I196" s="196" t="s">
        <v>30</v>
      </c>
      <c r="J196" s="171" t="s">
        <v>30</v>
      </c>
      <c r="K196" s="168" t="s">
        <v>30</v>
      </c>
      <c r="L196" s="168" t="s">
        <v>30</v>
      </c>
      <c r="M196" s="168" t="s">
        <v>30</v>
      </c>
      <c r="N196" s="168" t="s">
        <v>30</v>
      </c>
      <c r="O196" s="168" t="s">
        <v>30</v>
      </c>
      <c r="P196" s="168" t="s">
        <v>30</v>
      </c>
      <c r="Q196" s="168" t="s">
        <v>30</v>
      </c>
      <c r="R196" s="168" t="s">
        <v>30</v>
      </c>
      <c r="S196" s="168" t="s">
        <v>30</v>
      </c>
      <c r="T196" s="168" t="s">
        <v>30</v>
      </c>
      <c r="U196" s="172" t="s">
        <v>30</v>
      </c>
    </row>
    <row r="197" spans="1:21" ht="13.5" thickBot="1" x14ac:dyDescent="0.3">
      <c r="A197" s="290" t="s">
        <v>446</v>
      </c>
      <c r="B197" s="291" t="s">
        <v>451</v>
      </c>
      <c r="C197" s="275"/>
      <c r="D197" s="292" t="s">
        <v>11</v>
      </c>
      <c r="E197" s="176"/>
      <c r="F197" s="296" t="s">
        <v>30</v>
      </c>
      <c r="G197" s="168" t="s">
        <v>30</v>
      </c>
      <c r="H197" s="172" t="s">
        <v>30</v>
      </c>
      <c r="I197" s="196" t="s">
        <v>30</v>
      </c>
      <c r="J197" s="171" t="s">
        <v>30</v>
      </c>
      <c r="K197" s="168" t="s">
        <v>30</v>
      </c>
      <c r="L197" s="168" t="s">
        <v>30</v>
      </c>
      <c r="M197" s="168" t="s">
        <v>30</v>
      </c>
      <c r="N197" s="168" t="s">
        <v>30</v>
      </c>
      <c r="O197" s="168" t="s">
        <v>30</v>
      </c>
      <c r="P197" s="168" t="s">
        <v>30</v>
      </c>
      <c r="Q197" s="168" t="s">
        <v>30</v>
      </c>
      <c r="R197" s="168" t="s">
        <v>30</v>
      </c>
      <c r="S197" s="168" t="s">
        <v>30</v>
      </c>
      <c r="T197" s="168" t="s">
        <v>30</v>
      </c>
      <c r="U197" s="172" t="s">
        <v>30</v>
      </c>
    </row>
    <row r="198" spans="1:21" ht="26.5" thickTop="1" x14ac:dyDescent="0.25">
      <c r="A198" s="277" t="s">
        <v>458</v>
      </c>
      <c r="B198" s="278" t="s">
        <v>465</v>
      </c>
      <c r="C198" s="279"/>
      <c r="D198" s="293" t="s">
        <v>228</v>
      </c>
      <c r="E198" s="176"/>
      <c r="F198" s="296" t="s">
        <v>30</v>
      </c>
      <c r="G198" s="168" t="s">
        <v>30</v>
      </c>
      <c r="H198" s="172" t="s">
        <v>30</v>
      </c>
      <c r="I198" s="196" t="s">
        <v>30</v>
      </c>
      <c r="J198" s="171" t="s">
        <v>30</v>
      </c>
      <c r="K198" s="168" t="s">
        <v>30</v>
      </c>
      <c r="L198" s="168" t="s">
        <v>30</v>
      </c>
      <c r="M198" s="168" t="s">
        <v>30</v>
      </c>
      <c r="N198" s="168" t="s">
        <v>30</v>
      </c>
      <c r="O198" s="168" t="s">
        <v>30</v>
      </c>
      <c r="P198" s="168" t="s">
        <v>30</v>
      </c>
      <c r="Q198" s="168" t="s">
        <v>30</v>
      </c>
      <c r="R198" s="168" t="s">
        <v>30</v>
      </c>
      <c r="S198" s="168" t="s">
        <v>30</v>
      </c>
      <c r="T198" s="168" t="s">
        <v>30</v>
      </c>
      <c r="U198" s="172" t="s">
        <v>30</v>
      </c>
    </row>
    <row r="199" spans="1:21" ht="26" x14ac:dyDescent="0.25">
      <c r="A199" s="281" t="s">
        <v>459</v>
      </c>
      <c r="B199" s="282" t="s">
        <v>466</v>
      </c>
      <c r="C199" s="264"/>
      <c r="D199" s="284" t="s">
        <v>239</v>
      </c>
      <c r="E199" s="176"/>
      <c r="F199" s="296" t="s">
        <v>30</v>
      </c>
      <c r="G199" s="168" t="s">
        <v>30</v>
      </c>
      <c r="H199" s="172" t="s">
        <v>30</v>
      </c>
      <c r="I199" s="196" t="s">
        <v>30</v>
      </c>
      <c r="J199" s="171" t="s">
        <v>30</v>
      </c>
      <c r="K199" s="168" t="s">
        <v>30</v>
      </c>
      <c r="L199" s="168" t="s">
        <v>30</v>
      </c>
      <c r="M199" s="168" t="s">
        <v>30</v>
      </c>
      <c r="N199" s="168" t="s">
        <v>30</v>
      </c>
      <c r="O199" s="168" t="s">
        <v>30</v>
      </c>
      <c r="P199" s="168" t="s">
        <v>30</v>
      </c>
      <c r="Q199" s="168" t="s">
        <v>30</v>
      </c>
      <c r="R199" s="168" t="s">
        <v>30</v>
      </c>
      <c r="S199" s="168" t="s">
        <v>30</v>
      </c>
      <c r="T199" s="168" t="s">
        <v>30</v>
      </c>
      <c r="U199" s="172" t="s">
        <v>30</v>
      </c>
    </row>
    <row r="200" spans="1:21" ht="26" x14ac:dyDescent="0.25">
      <c r="A200" s="281" t="s">
        <v>460</v>
      </c>
      <c r="B200" s="282" t="s">
        <v>467</v>
      </c>
      <c r="C200" s="264"/>
      <c r="D200" s="284" t="s">
        <v>239</v>
      </c>
      <c r="E200" s="176"/>
      <c r="F200" s="296" t="s">
        <v>30</v>
      </c>
      <c r="G200" s="168" t="s">
        <v>30</v>
      </c>
      <c r="H200" s="172" t="s">
        <v>30</v>
      </c>
      <c r="I200" s="196" t="s">
        <v>30</v>
      </c>
      <c r="J200" s="171" t="s">
        <v>30</v>
      </c>
      <c r="K200" s="168" t="s">
        <v>30</v>
      </c>
      <c r="L200" s="168" t="s">
        <v>30</v>
      </c>
      <c r="M200" s="168" t="s">
        <v>30</v>
      </c>
      <c r="N200" s="168" t="s">
        <v>30</v>
      </c>
      <c r="O200" s="168" t="s">
        <v>30</v>
      </c>
      <c r="P200" s="168" t="s">
        <v>30</v>
      </c>
      <c r="Q200" s="168" t="s">
        <v>30</v>
      </c>
      <c r="R200" s="168" t="s">
        <v>30</v>
      </c>
      <c r="S200" s="168" t="s">
        <v>30</v>
      </c>
      <c r="T200" s="168" t="s">
        <v>30</v>
      </c>
      <c r="U200" s="172" t="s">
        <v>30</v>
      </c>
    </row>
    <row r="201" spans="1:21" ht="26" x14ac:dyDescent="0.25">
      <c r="A201" s="281" t="s">
        <v>472</v>
      </c>
      <c r="B201" s="282" t="s">
        <v>473</v>
      </c>
      <c r="C201" s="264"/>
      <c r="D201" s="284" t="s">
        <v>228</v>
      </c>
      <c r="E201" s="176"/>
      <c r="F201" s="296" t="s">
        <v>30</v>
      </c>
      <c r="G201" s="168" t="s">
        <v>30</v>
      </c>
      <c r="H201" s="172" t="s">
        <v>30</v>
      </c>
      <c r="I201" s="196" t="s">
        <v>30</v>
      </c>
      <c r="J201" s="171" t="s">
        <v>30</v>
      </c>
      <c r="K201" s="168" t="s">
        <v>30</v>
      </c>
      <c r="L201" s="168" t="s">
        <v>30</v>
      </c>
      <c r="M201" s="168" t="s">
        <v>30</v>
      </c>
      <c r="N201" s="168" t="s">
        <v>30</v>
      </c>
      <c r="O201" s="168" t="s">
        <v>30</v>
      </c>
      <c r="P201" s="168" t="s">
        <v>30</v>
      </c>
      <c r="Q201" s="168" t="s">
        <v>30</v>
      </c>
      <c r="R201" s="168" t="s">
        <v>30</v>
      </c>
      <c r="S201" s="168" t="s">
        <v>30</v>
      </c>
      <c r="T201" s="168" t="s">
        <v>30</v>
      </c>
      <c r="U201" s="172" t="s">
        <v>30</v>
      </c>
    </row>
    <row r="202" spans="1:21" ht="26" x14ac:dyDescent="0.25">
      <c r="A202" s="281" t="s">
        <v>529</v>
      </c>
      <c r="B202" s="282" t="s">
        <v>530</v>
      </c>
      <c r="C202" s="264"/>
      <c r="D202" s="284" t="s">
        <v>239</v>
      </c>
      <c r="E202" s="176"/>
      <c r="F202" s="296" t="s">
        <v>30</v>
      </c>
      <c r="G202" s="168" t="s">
        <v>30</v>
      </c>
      <c r="H202" s="172" t="s">
        <v>30</v>
      </c>
      <c r="I202" s="196" t="s">
        <v>30</v>
      </c>
      <c r="J202" s="171" t="s">
        <v>30</v>
      </c>
      <c r="K202" s="168" t="s">
        <v>30</v>
      </c>
      <c r="L202" s="168" t="s">
        <v>30</v>
      </c>
      <c r="M202" s="168" t="s">
        <v>30</v>
      </c>
      <c r="N202" s="168" t="s">
        <v>30</v>
      </c>
      <c r="O202" s="168" t="s">
        <v>30</v>
      </c>
      <c r="P202" s="168" t="s">
        <v>30</v>
      </c>
      <c r="Q202" s="168" t="s">
        <v>30</v>
      </c>
      <c r="R202" s="168" t="s">
        <v>30</v>
      </c>
      <c r="S202" s="168" t="s">
        <v>30</v>
      </c>
      <c r="T202" s="168" t="s">
        <v>30</v>
      </c>
      <c r="U202" s="172" t="s">
        <v>30</v>
      </c>
    </row>
    <row r="203" spans="1:21" ht="26" x14ac:dyDescent="0.25">
      <c r="A203" s="281" t="s">
        <v>461</v>
      </c>
      <c r="B203" s="282" t="s">
        <v>468</v>
      </c>
      <c r="C203" s="264"/>
      <c r="D203" s="284" t="s">
        <v>228</v>
      </c>
      <c r="E203" s="176"/>
      <c r="F203" s="296" t="s">
        <v>30</v>
      </c>
      <c r="G203" s="168" t="s">
        <v>30</v>
      </c>
      <c r="H203" s="172" t="s">
        <v>30</v>
      </c>
      <c r="I203" s="196" t="s">
        <v>30</v>
      </c>
      <c r="J203" s="171" t="s">
        <v>30</v>
      </c>
      <c r="K203" s="168" t="s">
        <v>30</v>
      </c>
      <c r="L203" s="168" t="s">
        <v>30</v>
      </c>
      <c r="M203" s="168" t="s">
        <v>30</v>
      </c>
      <c r="N203" s="168" t="s">
        <v>30</v>
      </c>
      <c r="O203" s="168" t="s">
        <v>30</v>
      </c>
      <c r="P203" s="168" t="s">
        <v>30</v>
      </c>
      <c r="Q203" s="168" t="s">
        <v>30</v>
      </c>
      <c r="R203" s="168" t="s">
        <v>30</v>
      </c>
      <c r="S203" s="168" t="s">
        <v>30</v>
      </c>
      <c r="T203" s="168" t="s">
        <v>30</v>
      </c>
      <c r="U203" s="172" t="s">
        <v>30</v>
      </c>
    </row>
    <row r="204" spans="1:21" x14ac:dyDescent="0.25">
      <c r="A204" s="281" t="s">
        <v>462</v>
      </c>
      <c r="B204" s="282" t="s">
        <v>469</v>
      </c>
      <c r="C204" s="264"/>
      <c r="D204" s="284" t="s">
        <v>11</v>
      </c>
      <c r="E204" s="176"/>
      <c r="F204" s="296" t="s">
        <v>30</v>
      </c>
      <c r="G204" s="168" t="s">
        <v>30</v>
      </c>
      <c r="H204" s="172" t="s">
        <v>30</v>
      </c>
      <c r="I204" s="196" t="s">
        <v>30</v>
      </c>
      <c r="J204" s="171" t="s">
        <v>30</v>
      </c>
      <c r="K204" s="168" t="s">
        <v>30</v>
      </c>
      <c r="L204" s="168" t="s">
        <v>30</v>
      </c>
      <c r="M204" s="168" t="s">
        <v>30</v>
      </c>
      <c r="N204" s="168" t="s">
        <v>30</v>
      </c>
      <c r="O204" s="168" t="s">
        <v>30</v>
      </c>
      <c r="P204" s="168" t="s">
        <v>30</v>
      </c>
      <c r="Q204" s="168" t="s">
        <v>30</v>
      </c>
      <c r="R204" s="168" t="s">
        <v>30</v>
      </c>
      <c r="S204" s="168" t="s">
        <v>30</v>
      </c>
      <c r="T204" s="168" t="s">
        <v>30</v>
      </c>
      <c r="U204" s="172" t="s">
        <v>30</v>
      </c>
    </row>
    <row r="205" spans="1:21" x14ac:dyDescent="0.25">
      <c r="A205" s="281" t="s">
        <v>531</v>
      </c>
      <c r="B205" s="282" t="s">
        <v>483</v>
      </c>
      <c r="C205" s="264"/>
      <c r="D205" s="284" t="s">
        <v>10</v>
      </c>
      <c r="E205" s="176"/>
      <c r="F205" s="296" t="s">
        <v>30</v>
      </c>
      <c r="G205" s="168" t="s">
        <v>30</v>
      </c>
      <c r="H205" s="172" t="s">
        <v>30</v>
      </c>
      <c r="I205" s="196" t="s">
        <v>30</v>
      </c>
      <c r="J205" s="171" t="s">
        <v>30</v>
      </c>
      <c r="K205" s="168" t="s">
        <v>30</v>
      </c>
      <c r="L205" s="168" t="s">
        <v>30</v>
      </c>
      <c r="M205" s="168" t="s">
        <v>30</v>
      </c>
      <c r="N205" s="168" t="s">
        <v>30</v>
      </c>
      <c r="O205" s="168" t="s">
        <v>30</v>
      </c>
      <c r="P205" s="168" t="s">
        <v>30</v>
      </c>
      <c r="Q205" s="168" t="s">
        <v>30</v>
      </c>
      <c r="R205" s="168" t="s">
        <v>30</v>
      </c>
      <c r="S205" s="168" t="s">
        <v>30</v>
      </c>
      <c r="T205" s="168" t="s">
        <v>30</v>
      </c>
      <c r="U205" s="172" t="s">
        <v>30</v>
      </c>
    </row>
    <row r="206" spans="1:21" ht="26" x14ac:dyDescent="0.25">
      <c r="A206" s="281" t="s">
        <v>474</v>
      </c>
      <c r="B206" s="282" t="s">
        <v>479</v>
      </c>
      <c r="C206" s="264"/>
      <c r="D206" s="284" t="s">
        <v>228</v>
      </c>
      <c r="E206" s="176"/>
      <c r="F206" s="296" t="s">
        <v>30</v>
      </c>
      <c r="G206" s="168" t="s">
        <v>30</v>
      </c>
      <c r="H206" s="172" t="s">
        <v>30</v>
      </c>
      <c r="I206" s="196" t="s">
        <v>30</v>
      </c>
      <c r="J206" s="171" t="s">
        <v>30</v>
      </c>
      <c r="K206" s="168" t="s">
        <v>30</v>
      </c>
      <c r="L206" s="168" t="s">
        <v>30</v>
      </c>
      <c r="M206" s="168" t="s">
        <v>30</v>
      </c>
      <c r="N206" s="168" t="s">
        <v>30</v>
      </c>
      <c r="O206" s="168" t="s">
        <v>30</v>
      </c>
      <c r="P206" s="168" t="s">
        <v>30</v>
      </c>
      <c r="Q206" s="168" t="s">
        <v>30</v>
      </c>
      <c r="R206" s="168" t="s">
        <v>30</v>
      </c>
      <c r="S206" s="168" t="s">
        <v>30</v>
      </c>
      <c r="T206" s="168" t="s">
        <v>30</v>
      </c>
      <c r="U206" s="172" t="s">
        <v>30</v>
      </c>
    </row>
    <row r="207" spans="1:21" x14ac:dyDescent="0.25">
      <c r="A207" s="281" t="s">
        <v>475</v>
      </c>
      <c r="B207" s="282" t="s">
        <v>480</v>
      </c>
      <c r="C207" s="264"/>
      <c r="D207" s="284" t="s">
        <v>11</v>
      </c>
      <c r="E207" s="176"/>
      <c r="F207" s="296" t="s">
        <v>30</v>
      </c>
      <c r="G207" s="168" t="s">
        <v>30</v>
      </c>
      <c r="H207" s="172" t="s">
        <v>30</v>
      </c>
      <c r="I207" s="196" t="s">
        <v>30</v>
      </c>
      <c r="J207" s="171" t="s">
        <v>30</v>
      </c>
      <c r="K207" s="168" t="s">
        <v>30</v>
      </c>
      <c r="L207" s="168" t="s">
        <v>30</v>
      </c>
      <c r="M207" s="168" t="s">
        <v>30</v>
      </c>
      <c r="N207" s="168" t="s">
        <v>30</v>
      </c>
      <c r="O207" s="168" t="s">
        <v>30</v>
      </c>
      <c r="P207" s="168" t="s">
        <v>30</v>
      </c>
      <c r="Q207" s="168" t="s">
        <v>30</v>
      </c>
      <c r="R207" s="168" t="s">
        <v>30</v>
      </c>
      <c r="S207" s="168" t="s">
        <v>30</v>
      </c>
      <c r="T207" s="168" t="s">
        <v>30</v>
      </c>
      <c r="U207" s="172" t="s">
        <v>30</v>
      </c>
    </row>
    <row r="208" spans="1:21" x14ac:dyDescent="0.25">
      <c r="A208" s="281" t="s">
        <v>532</v>
      </c>
      <c r="B208" s="282" t="s">
        <v>533</v>
      </c>
      <c r="C208" s="264"/>
      <c r="D208" s="284"/>
      <c r="E208" s="176"/>
      <c r="F208" s="296" t="s">
        <v>30</v>
      </c>
      <c r="G208" s="168" t="s">
        <v>30</v>
      </c>
      <c r="H208" s="172" t="s">
        <v>30</v>
      </c>
      <c r="I208" s="196" t="s">
        <v>30</v>
      </c>
      <c r="J208" s="171" t="s">
        <v>30</v>
      </c>
      <c r="K208" s="168" t="s">
        <v>30</v>
      </c>
      <c r="L208" s="168" t="s">
        <v>30</v>
      </c>
      <c r="M208" s="168" t="s">
        <v>30</v>
      </c>
      <c r="N208" s="168" t="s">
        <v>30</v>
      </c>
      <c r="O208" s="168" t="s">
        <v>30</v>
      </c>
      <c r="P208" s="168" t="s">
        <v>30</v>
      </c>
      <c r="Q208" s="168" t="s">
        <v>30</v>
      </c>
      <c r="R208" s="168" t="s">
        <v>30</v>
      </c>
      <c r="S208" s="168" t="s">
        <v>30</v>
      </c>
      <c r="T208" s="168" t="s">
        <v>30</v>
      </c>
      <c r="U208" s="172" t="s">
        <v>30</v>
      </c>
    </row>
    <row r="209" spans="1:21" x14ac:dyDescent="0.25">
      <c r="A209" s="281" t="s">
        <v>484</v>
      </c>
      <c r="B209" s="282" t="s">
        <v>489</v>
      </c>
      <c r="C209" s="264"/>
      <c r="D209" s="284" t="s">
        <v>11</v>
      </c>
      <c r="E209" s="176"/>
      <c r="F209" s="296" t="s">
        <v>30</v>
      </c>
      <c r="G209" s="168" t="s">
        <v>30</v>
      </c>
      <c r="H209" s="172" t="s">
        <v>30</v>
      </c>
      <c r="I209" s="196" t="s">
        <v>30</v>
      </c>
      <c r="J209" s="171" t="s">
        <v>30</v>
      </c>
      <c r="K209" s="168" t="s">
        <v>30</v>
      </c>
      <c r="L209" s="168" t="s">
        <v>30</v>
      </c>
      <c r="M209" s="168" t="s">
        <v>30</v>
      </c>
      <c r="N209" s="168" t="s">
        <v>30</v>
      </c>
      <c r="O209" s="168" t="s">
        <v>30</v>
      </c>
      <c r="P209" s="168" t="s">
        <v>30</v>
      </c>
      <c r="Q209" s="168" t="s">
        <v>30</v>
      </c>
      <c r="R209" s="168" t="s">
        <v>30</v>
      </c>
      <c r="S209" s="168" t="s">
        <v>30</v>
      </c>
      <c r="T209" s="168" t="s">
        <v>30</v>
      </c>
      <c r="U209" s="172" t="s">
        <v>30</v>
      </c>
    </row>
    <row r="210" spans="1:21" x14ac:dyDescent="0.25">
      <c r="A210" s="285" t="s">
        <v>485</v>
      </c>
      <c r="B210" s="286" t="s">
        <v>490</v>
      </c>
      <c r="C210" s="264"/>
      <c r="D210" s="284" t="s">
        <v>10</v>
      </c>
      <c r="E210" s="176"/>
      <c r="F210" s="296" t="s">
        <v>30</v>
      </c>
      <c r="G210" s="168" t="s">
        <v>30</v>
      </c>
      <c r="H210" s="172" t="s">
        <v>30</v>
      </c>
      <c r="I210" s="196" t="s">
        <v>30</v>
      </c>
      <c r="J210" s="171" t="s">
        <v>30</v>
      </c>
      <c r="K210" s="168" t="s">
        <v>30</v>
      </c>
      <c r="L210" s="168" t="s">
        <v>30</v>
      </c>
      <c r="M210" s="168" t="s">
        <v>30</v>
      </c>
      <c r="N210" s="168" t="s">
        <v>30</v>
      </c>
      <c r="O210" s="168" t="s">
        <v>30</v>
      </c>
      <c r="P210" s="168" t="s">
        <v>30</v>
      </c>
      <c r="Q210" s="168" t="s">
        <v>30</v>
      </c>
      <c r="R210" s="168" t="s">
        <v>30</v>
      </c>
      <c r="S210" s="168" t="s">
        <v>30</v>
      </c>
      <c r="T210" s="168" t="s">
        <v>30</v>
      </c>
      <c r="U210" s="172" t="s">
        <v>30</v>
      </c>
    </row>
    <row r="211" spans="1:21" ht="13.5" thickBot="1" x14ac:dyDescent="0.3">
      <c r="A211" s="281" t="s">
        <v>476</v>
      </c>
      <c r="B211" s="282" t="s">
        <v>481</v>
      </c>
      <c r="C211" s="264"/>
      <c r="D211" s="284" t="s">
        <v>11</v>
      </c>
      <c r="E211" s="187"/>
      <c r="F211" s="296" t="s">
        <v>30</v>
      </c>
      <c r="G211" s="168" t="s">
        <v>30</v>
      </c>
      <c r="H211" s="172" t="s">
        <v>30</v>
      </c>
      <c r="I211" s="199" t="s">
        <v>30</v>
      </c>
      <c r="J211" s="190" t="s">
        <v>30</v>
      </c>
      <c r="K211" s="188" t="s">
        <v>30</v>
      </c>
      <c r="L211" s="188" t="s">
        <v>30</v>
      </c>
      <c r="M211" s="188" t="s">
        <v>30</v>
      </c>
      <c r="N211" s="188" t="s">
        <v>30</v>
      </c>
      <c r="O211" s="188" t="s">
        <v>30</v>
      </c>
      <c r="P211" s="188" t="s">
        <v>30</v>
      </c>
      <c r="Q211" s="188" t="s">
        <v>30</v>
      </c>
      <c r="R211" s="188" t="s">
        <v>30</v>
      </c>
      <c r="S211" s="188" t="s">
        <v>30</v>
      </c>
      <c r="T211" s="188" t="s">
        <v>30</v>
      </c>
      <c r="U211" s="189" t="s">
        <v>30</v>
      </c>
    </row>
    <row r="212" spans="1:21" ht="26.5" thickTop="1" x14ac:dyDescent="0.25">
      <c r="A212" s="281" t="s">
        <v>477</v>
      </c>
      <c r="B212" s="282" t="s">
        <v>482</v>
      </c>
      <c r="C212" s="264"/>
      <c r="D212" s="284" t="s">
        <v>228</v>
      </c>
      <c r="E212" s="183"/>
      <c r="F212" s="296" t="s">
        <v>30</v>
      </c>
      <c r="G212" s="168" t="s">
        <v>30</v>
      </c>
      <c r="H212" s="172" t="s">
        <v>30</v>
      </c>
      <c r="I212" s="198" t="s">
        <v>30</v>
      </c>
      <c r="J212" s="186" t="s">
        <v>30</v>
      </c>
      <c r="K212" s="184" t="s">
        <v>30</v>
      </c>
      <c r="L212" s="184" t="s">
        <v>30</v>
      </c>
      <c r="M212" s="184" t="s">
        <v>30</v>
      </c>
      <c r="N212" s="184" t="s">
        <v>30</v>
      </c>
      <c r="O212" s="184" t="s">
        <v>30</v>
      </c>
      <c r="P212" s="184" t="s">
        <v>30</v>
      </c>
      <c r="Q212" s="184" t="s">
        <v>30</v>
      </c>
      <c r="R212" s="184" t="s">
        <v>30</v>
      </c>
      <c r="S212" s="184" t="s">
        <v>30</v>
      </c>
      <c r="T212" s="184" t="s">
        <v>30</v>
      </c>
      <c r="U212" s="185" t="s">
        <v>30</v>
      </c>
    </row>
    <row r="213" spans="1:21" x14ac:dyDescent="0.25">
      <c r="A213" s="281" t="s">
        <v>486</v>
      </c>
      <c r="B213" s="282" t="s">
        <v>491</v>
      </c>
      <c r="C213" s="264"/>
      <c r="D213" s="284" t="s">
        <v>10</v>
      </c>
      <c r="E213" s="176"/>
      <c r="F213" s="296" t="s">
        <v>30</v>
      </c>
      <c r="G213" s="168" t="s">
        <v>30</v>
      </c>
      <c r="H213" s="172" t="s">
        <v>30</v>
      </c>
      <c r="I213" s="196" t="s">
        <v>30</v>
      </c>
      <c r="J213" s="171" t="s">
        <v>30</v>
      </c>
      <c r="K213" s="168" t="s">
        <v>30</v>
      </c>
      <c r="L213" s="168" t="s">
        <v>30</v>
      </c>
      <c r="M213" s="168" t="s">
        <v>30</v>
      </c>
      <c r="N213" s="168" t="s">
        <v>30</v>
      </c>
      <c r="O213" s="168" t="s">
        <v>30</v>
      </c>
      <c r="P213" s="168" t="s">
        <v>30</v>
      </c>
      <c r="Q213" s="168" t="s">
        <v>30</v>
      </c>
      <c r="R213" s="168" t="s">
        <v>30</v>
      </c>
      <c r="S213" s="168" t="s">
        <v>30</v>
      </c>
      <c r="T213" s="168" t="s">
        <v>30</v>
      </c>
      <c r="U213" s="172" t="s">
        <v>30</v>
      </c>
    </row>
    <row r="214" spans="1:21" ht="26" x14ac:dyDescent="0.25">
      <c r="A214" s="281" t="s">
        <v>497</v>
      </c>
      <c r="B214" s="282" t="s">
        <v>494</v>
      </c>
      <c r="C214" s="264"/>
      <c r="D214" s="284" t="s">
        <v>228</v>
      </c>
      <c r="E214" s="176"/>
      <c r="F214" s="296" t="s">
        <v>30</v>
      </c>
      <c r="G214" s="168" t="s">
        <v>30</v>
      </c>
      <c r="H214" s="172" t="s">
        <v>30</v>
      </c>
      <c r="I214" s="196" t="s">
        <v>30</v>
      </c>
      <c r="J214" s="171" t="s">
        <v>30</v>
      </c>
      <c r="K214" s="168" t="s">
        <v>30</v>
      </c>
      <c r="L214" s="168" t="s">
        <v>30</v>
      </c>
      <c r="M214" s="168" t="s">
        <v>30</v>
      </c>
      <c r="N214" s="168" t="s">
        <v>30</v>
      </c>
      <c r="O214" s="168" t="s">
        <v>30</v>
      </c>
      <c r="P214" s="168" t="s">
        <v>30</v>
      </c>
      <c r="Q214" s="168" t="s">
        <v>30</v>
      </c>
      <c r="R214" s="168" t="s">
        <v>30</v>
      </c>
      <c r="S214" s="168" t="s">
        <v>30</v>
      </c>
      <c r="T214" s="168" t="s">
        <v>30</v>
      </c>
      <c r="U214" s="172" t="s">
        <v>30</v>
      </c>
    </row>
    <row r="215" spans="1:21" ht="26" x14ac:dyDescent="0.25">
      <c r="A215" s="281" t="s">
        <v>498</v>
      </c>
      <c r="B215" s="282" t="s">
        <v>495</v>
      </c>
      <c r="C215" s="264"/>
      <c r="D215" s="284" t="s">
        <v>228</v>
      </c>
      <c r="E215" s="176"/>
      <c r="F215" s="296" t="s">
        <v>30</v>
      </c>
      <c r="G215" s="168" t="s">
        <v>30</v>
      </c>
      <c r="H215" s="172" t="s">
        <v>30</v>
      </c>
      <c r="I215" s="196" t="s">
        <v>30</v>
      </c>
      <c r="J215" s="171" t="s">
        <v>30</v>
      </c>
      <c r="K215" s="168" t="s">
        <v>30</v>
      </c>
      <c r="L215" s="168" t="s">
        <v>30</v>
      </c>
      <c r="M215" s="168" t="s">
        <v>30</v>
      </c>
      <c r="N215" s="168" t="s">
        <v>30</v>
      </c>
      <c r="O215" s="168" t="s">
        <v>30</v>
      </c>
      <c r="P215" s="168" t="s">
        <v>30</v>
      </c>
      <c r="Q215" s="168" t="s">
        <v>30</v>
      </c>
      <c r="R215" s="168" t="s">
        <v>30</v>
      </c>
      <c r="S215" s="168" t="s">
        <v>30</v>
      </c>
      <c r="T215" s="168" t="s">
        <v>30</v>
      </c>
      <c r="U215" s="172" t="s">
        <v>30</v>
      </c>
    </row>
    <row r="216" spans="1:21" x14ac:dyDescent="0.25">
      <c r="A216" s="281" t="s">
        <v>478</v>
      </c>
      <c r="B216" s="282" t="s">
        <v>483</v>
      </c>
      <c r="C216" s="264"/>
      <c r="D216" s="284" t="s">
        <v>10</v>
      </c>
      <c r="E216" s="176"/>
      <c r="F216" s="296" t="s">
        <v>30</v>
      </c>
      <c r="G216" s="168" t="s">
        <v>30</v>
      </c>
      <c r="H216" s="172" t="s">
        <v>30</v>
      </c>
      <c r="I216" s="196" t="s">
        <v>30</v>
      </c>
      <c r="J216" s="171" t="s">
        <v>30</v>
      </c>
      <c r="K216" s="168" t="s">
        <v>30</v>
      </c>
      <c r="L216" s="168" t="s">
        <v>30</v>
      </c>
      <c r="M216" s="168" t="s">
        <v>30</v>
      </c>
      <c r="N216" s="168" t="s">
        <v>30</v>
      </c>
      <c r="O216" s="168" t="s">
        <v>30</v>
      </c>
      <c r="P216" s="168" t="s">
        <v>30</v>
      </c>
      <c r="Q216" s="168" t="s">
        <v>30</v>
      </c>
      <c r="R216" s="168" t="s">
        <v>30</v>
      </c>
      <c r="S216" s="168" t="s">
        <v>30</v>
      </c>
      <c r="T216" s="168" t="s">
        <v>30</v>
      </c>
      <c r="U216" s="172" t="s">
        <v>30</v>
      </c>
    </row>
    <row r="217" spans="1:21" x14ac:dyDescent="0.25">
      <c r="A217" s="281" t="s">
        <v>487</v>
      </c>
      <c r="B217" s="282" t="s">
        <v>492</v>
      </c>
      <c r="C217" s="264"/>
      <c r="D217" s="284" t="s">
        <v>10</v>
      </c>
      <c r="E217" s="176"/>
      <c r="F217" s="296" t="s">
        <v>30</v>
      </c>
      <c r="G217" s="168" t="s">
        <v>30</v>
      </c>
      <c r="H217" s="172" t="s">
        <v>30</v>
      </c>
      <c r="I217" s="196" t="s">
        <v>30</v>
      </c>
      <c r="J217" s="171" t="s">
        <v>30</v>
      </c>
      <c r="K217" s="168" t="s">
        <v>30</v>
      </c>
      <c r="L217" s="168" t="s">
        <v>30</v>
      </c>
      <c r="M217" s="168" t="s">
        <v>30</v>
      </c>
      <c r="N217" s="168" t="s">
        <v>30</v>
      </c>
      <c r="O217" s="168" t="s">
        <v>30</v>
      </c>
      <c r="P217" s="168" t="s">
        <v>30</v>
      </c>
      <c r="Q217" s="168" t="s">
        <v>30</v>
      </c>
      <c r="R217" s="168" t="s">
        <v>30</v>
      </c>
      <c r="S217" s="168" t="s">
        <v>30</v>
      </c>
      <c r="T217" s="168" t="s">
        <v>30</v>
      </c>
      <c r="U217" s="172" t="s">
        <v>30</v>
      </c>
    </row>
    <row r="218" spans="1:21" x14ac:dyDescent="0.25">
      <c r="A218" s="281" t="s">
        <v>488</v>
      </c>
      <c r="B218" s="282" t="s">
        <v>493</v>
      </c>
      <c r="C218" s="264"/>
      <c r="D218" s="284" t="s">
        <v>10</v>
      </c>
      <c r="E218" s="176"/>
      <c r="F218" s="296" t="s">
        <v>30</v>
      </c>
      <c r="G218" s="168" t="s">
        <v>30</v>
      </c>
      <c r="H218" s="172" t="s">
        <v>30</v>
      </c>
      <c r="I218" s="196" t="s">
        <v>30</v>
      </c>
      <c r="J218" s="171" t="s">
        <v>30</v>
      </c>
      <c r="K218" s="168" t="s">
        <v>30</v>
      </c>
      <c r="L218" s="168" t="s">
        <v>30</v>
      </c>
      <c r="M218" s="168" t="s">
        <v>30</v>
      </c>
      <c r="N218" s="168" t="s">
        <v>30</v>
      </c>
      <c r="O218" s="168" t="s">
        <v>30</v>
      </c>
      <c r="P218" s="168" t="s">
        <v>30</v>
      </c>
      <c r="Q218" s="168" t="s">
        <v>30</v>
      </c>
      <c r="R218" s="168" t="s">
        <v>30</v>
      </c>
      <c r="S218" s="168" t="s">
        <v>30</v>
      </c>
      <c r="T218" s="168" t="s">
        <v>30</v>
      </c>
      <c r="U218" s="172" t="s">
        <v>30</v>
      </c>
    </row>
    <row r="219" spans="1:21" ht="26" x14ac:dyDescent="0.25">
      <c r="A219" s="281" t="s">
        <v>499</v>
      </c>
      <c r="B219" s="282" t="s">
        <v>496</v>
      </c>
      <c r="C219" s="264"/>
      <c r="D219" s="284" t="s">
        <v>283</v>
      </c>
      <c r="E219" s="176"/>
      <c r="F219" s="296" t="s">
        <v>30</v>
      </c>
      <c r="G219" s="168" t="s">
        <v>30</v>
      </c>
      <c r="H219" s="172" t="s">
        <v>30</v>
      </c>
      <c r="I219" s="196" t="s">
        <v>30</v>
      </c>
      <c r="J219" s="171" t="s">
        <v>30</v>
      </c>
      <c r="K219" s="168" t="s">
        <v>30</v>
      </c>
      <c r="L219" s="168" t="s">
        <v>30</v>
      </c>
      <c r="M219" s="168" t="s">
        <v>30</v>
      </c>
      <c r="N219" s="168" t="s">
        <v>30</v>
      </c>
      <c r="O219" s="168" t="s">
        <v>30</v>
      </c>
      <c r="P219" s="168" t="s">
        <v>30</v>
      </c>
      <c r="Q219" s="168" t="s">
        <v>30</v>
      </c>
      <c r="R219" s="168" t="s">
        <v>30</v>
      </c>
      <c r="S219" s="168" t="s">
        <v>30</v>
      </c>
      <c r="T219" s="168" t="s">
        <v>30</v>
      </c>
      <c r="U219" s="172" t="s">
        <v>30</v>
      </c>
    </row>
    <row r="220" spans="1:21" ht="26" x14ac:dyDescent="0.25">
      <c r="A220" s="281" t="s">
        <v>463</v>
      </c>
      <c r="B220" s="282" t="s">
        <v>470</v>
      </c>
      <c r="C220" s="264"/>
      <c r="D220" s="284" t="s">
        <v>239</v>
      </c>
      <c r="E220" s="176"/>
      <c r="F220" s="296" t="s">
        <v>30</v>
      </c>
      <c r="G220" s="168" t="s">
        <v>30</v>
      </c>
      <c r="H220" s="172" t="s">
        <v>30</v>
      </c>
      <c r="I220" s="196" t="s">
        <v>30</v>
      </c>
      <c r="J220" s="171" t="s">
        <v>30</v>
      </c>
      <c r="K220" s="168" t="s">
        <v>30</v>
      </c>
      <c r="L220" s="168" t="s">
        <v>30</v>
      </c>
      <c r="M220" s="168" t="s">
        <v>30</v>
      </c>
      <c r="N220" s="168" t="s">
        <v>30</v>
      </c>
      <c r="O220" s="168" t="s">
        <v>30</v>
      </c>
      <c r="P220" s="168" t="s">
        <v>30</v>
      </c>
      <c r="Q220" s="168" t="s">
        <v>30</v>
      </c>
      <c r="R220" s="168" t="s">
        <v>30</v>
      </c>
      <c r="S220" s="168" t="s">
        <v>30</v>
      </c>
      <c r="T220" s="168" t="s">
        <v>30</v>
      </c>
      <c r="U220" s="172" t="s">
        <v>30</v>
      </c>
    </row>
    <row r="221" spans="1:21" ht="26" x14ac:dyDescent="0.25">
      <c r="A221" s="281" t="s">
        <v>464</v>
      </c>
      <c r="B221" s="294" t="s">
        <v>471</v>
      </c>
      <c r="C221" s="264"/>
      <c r="D221" s="295" t="s">
        <v>228</v>
      </c>
      <c r="E221" s="176"/>
      <c r="F221" s="296" t="s">
        <v>30</v>
      </c>
      <c r="G221" s="168" t="s">
        <v>30</v>
      </c>
      <c r="H221" s="172" t="s">
        <v>30</v>
      </c>
      <c r="I221" s="196" t="s">
        <v>30</v>
      </c>
      <c r="J221" s="171" t="s">
        <v>30</v>
      </c>
      <c r="K221" s="168" t="s">
        <v>30</v>
      </c>
      <c r="L221" s="168" t="s">
        <v>30</v>
      </c>
      <c r="M221" s="168" t="s">
        <v>30</v>
      </c>
      <c r="N221" s="168" t="s">
        <v>30</v>
      </c>
      <c r="O221" s="168" t="s">
        <v>30</v>
      </c>
      <c r="P221" s="168" t="s">
        <v>30</v>
      </c>
      <c r="Q221" s="168" t="s">
        <v>30</v>
      </c>
      <c r="R221" s="168" t="s">
        <v>30</v>
      </c>
      <c r="S221" s="168" t="s">
        <v>30</v>
      </c>
      <c r="T221" s="168" t="s">
        <v>30</v>
      </c>
      <c r="U221" s="172" t="s">
        <v>30</v>
      </c>
    </row>
    <row r="222" spans="1:21" ht="26" x14ac:dyDescent="0.25">
      <c r="A222" s="192" t="s">
        <v>544</v>
      </c>
      <c r="B222" s="169"/>
      <c r="C222" s="255"/>
      <c r="D222" s="284" t="s">
        <v>228</v>
      </c>
      <c r="E222" s="176"/>
      <c r="F222" s="296" t="s">
        <v>30</v>
      </c>
      <c r="G222" s="168" t="s">
        <v>25</v>
      </c>
      <c r="H222" s="172" t="s">
        <v>30</v>
      </c>
      <c r="I222" s="196" t="s">
        <v>30</v>
      </c>
      <c r="J222" s="171" t="s">
        <v>30</v>
      </c>
      <c r="K222" s="168" t="s">
        <v>30</v>
      </c>
      <c r="L222" s="168" t="s">
        <v>30</v>
      </c>
      <c r="M222" s="168" t="s">
        <v>30</v>
      </c>
      <c r="N222" s="168" t="s">
        <v>30</v>
      </c>
      <c r="O222" s="168" t="s">
        <v>30</v>
      </c>
      <c r="P222" s="168" t="s">
        <v>30</v>
      </c>
      <c r="Q222" s="168" t="s">
        <v>30</v>
      </c>
      <c r="R222" s="168" t="s">
        <v>30</v>
      </c>
      <c r="S222" s="168" t="s">
        <v>30</v>
      </c>
      <c r="T222" s="168" t="s">
        <v>30</v>
      </c>
      <c r="U222" s="172" t="s">
        <v>30</v>
      </c>
    </row>
    <row r="223" spans="1:21" ht="26" x14ac:dyDescent="0.25">
      <c r="A223" s="192" t="s">
        <v>545</v>
      </c>
      <c r="B223" s="169"/>
      <c r="C223" s="255"/>
      <c r="D223" s="284" t="s">
        <v>228</v>
      </c>
      <c r="E223" s="176"/>
      <c r="F223" s="296" t="s">
        <v>30</v>
      </c>
      <c r="G223" s="168" t="s">
        <v>25</v>
      </c>
      <c r="H223" s="172" t="s">
        <v>30</v>
      </c>
      <c r="I223" s="196" t="s">
        <v>30</v>
      </c>
      <c r="J223" s="171" t="s">
        <v>30</v>
      </c>
      <c r="K223" s="168" t="s">
        <v>30</v>
      </c>
      <c r="L223" s="168" t="s">
        <v>30</v>
      </c>
      <c r="M223" s="168" t="s">
        <v>30</v>
      </c>
      <c r="N223" s="168" t="s">
        <v>30</v>
      </c>
      <c r="O223" s="168" t="s">
        <v>30</v>
      </c>
      <c r="P223" s="168" t="s">
        <v>30</v>
      </c>
      <c r="Q223" s="168" t="s">
        <v>30</v>
      </c>
      <c r="R223" s="168" t="s">
        <v>30</v>
      </c>
      <c r="S223" s="168" t="s">
        <v>30</v>
      </c>
      <c r="T223" s="168" t="s">
        <v>30</v>
      </c>
      <c r="U223" s="172" t="s">
        <v>30</v>
      </c>
    </row>
    <row r="224" spans="1:21" ht="26" x14ac:dyDescent="0.25">
      <c r="A224" s="192" t="s">
        <v>546</v>
      </c>
      <c r="B224" s="169"/>
      <c r="C224" s="255"/>
      <c r="D224" s="284" t="s">
        <v>228</v>
      </c>
      <c r="E224" s="176"/>
      <c r="F224" s="296" t="s">
        <v>30</v>
      </c>
      <c r="G224" s="168" t="s">
        <v>25</v>
      </c>
      <c r="H224" s="172" t="s">
        <v>30</v>
      </c>
      <c r="I224" s="196" t="s">
        <v>30</v>
      </c>
      <c r="J224" s="171" t="s">
        <v>30</v>
      </c>
      <c r="K224" s="168" t="s">
        <v>30</v>
      </c>
      <c r="L224" s="168" t="s">
        <v>30</v>
      </c>
      <c r="M224" s="168" t="s">
        <v>30</v>
      </c>
      <c r="N224" s="168" t="s">
        <v>30</v>
      </c>
      <c r="O224" s="168" t="s">
        <v>30</v>
      </c>
      <c r="P224" s="168" t="s">
        <v>30</v>
      </c>
      <c r="Q224" s="168" t="s">
        <v>30</v>
      </c>
      <c r="R224" s="168" t="s">
        <v>30</v>
      </c>
      <c r="S224" s="168" t="s">
        <v>30</v>
      </c>
      <c r="T224" s="168" t="s">
        <v>30</v>
      </c>
      <c r="U224" s="172" t="s">
        <v>30</v>
      </c>
    </row>
    <row r="225" spans="1:21" x14ac:dyDescent="0.25">
      <c r="A225" s="192" t="s">
        <v>547</v>
      </c>
      <c r="B225" s="169"/>
      <c r="C225" s="255"/>
      <c r="D225" s="284" t="s">
        <v>11</v>
      </c>
      <c r="E225" s="176"/>
      <c r="F225" s="296" t="s">
        <v>30</v>
      </c>
      <c r="G225" s="168" t="s">
        <v>25</v>
      </c>
      <c r="H225" s="172" t="s">
        <v>30</v>
      </c>
      <c r="I225" s="196" t="s">
        <v>30</v>
      </c>
      <c r="J225" s="171" t="s">
        <v>30</v>
      </c>
      <c r="K225" s="168" t="s">
        <v>30</v>
      </c>
      <c r="L225" s="168" t="s">
        <v>30</v>
      </c>
      <c r="M225" s="168" t="s">
        <v>30</v>
      </c>
      <c r="N225" s="168" t="s">
        <v>30</v>
      </c>
      <c r="O225" s="168" t="s">
        <v>30</v>
      </c>
      <c r="P225" s="168" t="s">
        <v>30</v>
      </c>
      <c r="Q225" s="168" t="s">
        <v>30</v>
      </c>
      <c r="R225" s="168" t="s">
        <v>30</v>
      </c>
      <c r="S225" s="168" t="s">
        <v>30</v>
      </c>
      <c r="T225" s="168" t="s">
        <v>30</v>
      </c>
      <c r="U225" s="172" t="s">
        <v>30</v>
      </c>
    </row>
    <row r="226" spans="1:21" x14ac:dyDescent="0.25">
      <c r="A226" s="192" t="s">
        <v>552</v>
      </c>
      <c r="B226" s="169"/>
      <c r="C226" s="255"/>
      <c r="D226" s="206"/>
      <c r="E226" s="176"/>
      <c r="F226" s="296" t="s">
        <v>30</v>
      </c>
      <c r="G226" s="168" t="s">
        <v>25</v>
      </c>
      <c r="H226" s="172" t="s">
        <v>30</v>
      </c>
      <c r="I226" s="196" t="s">
        <v>30</v>
      </c>
      <c r="J226" s="171" t="s">
        <v>30</v>
      </c>
      <c r="K226" s="168" t="s">
        <v>30</v>
      </c>
      <c r="L226" s="168" t="s">
        <v>30</v>
      </c>
      <c r="M226" s="168" t="s">
        <v>30</v>
      </c>
      <c r="N226" s="168" t="s">
        <v>30</v>
      </c>
      <c r="O226" s="168" t="s">
        <v>30</v>
      </c>
      <c r="P226" s="168" t="s">
        <v>30</v>
      </c>
      <c r="Q226" s="168" t="s">
        <v>30</v>
      </c>
      <c r="R226" s="168" t="s">
        <v>30</v>
      </c>
      <c r="S226" s="168" t="s">
        <v>30</v>
      </c>
      <c r="T226" s="168" t="s">
        <v>30</v>
      </c>
      <c r="U226" s="172" t="s">
        <v>30</v>
      </c>
    </row>
    <row r="227" spans="1:21" x14ac:dyDescent="0.25">
      <c r="A227" s="192" t="s">
        <v>548</v>
      </c>
      <c r="B227" s="169"/>
      <c r="C227" s="255"/>
      <c r="D227" s="206"/>
      <c r="E227" s="176"/>
      <c r="F227" s="296" t="s">
        <v>30</v>
      </c>
      <c r="G227" s="168" t="s">
        <v>25</v>
      </c>
      <c r="H227" s="172" t="s">
        <v>30</v>
      </c>
      <c r="I227" s="196" t="s">
        <v>30</v>
      </c>
      <c r="J227" s="171" t="s">
        <v>30</v>
      </c>
      <c r="K227" s="168" t="s">
        <v>30</v>
      </c>
      <c r="L227" s="168" t="s">
        <v>30</v>
      </c>
      <c r="M227" s="168" t="s">
        <v>30</v>
      </c>
      <c r="N227" s="168" t="s">
        <v>30</v>
      </c>
      <c r="O227" s="168" t="s">
        <v>30</v>
      </c>
      <c r="P227" s="168" t="s">
        <v>30</v>
      </c>
      <c r="Q227" s="168" t="s">
        <v>30</v>
      </c>
      <c r="R227" s="168" t="s">
        <v>30</v>
      </c>
      <c r="S227" s="168" t="s">
        <v>30</v>
      </c>
      <c r="T227" s="168" t="s">
        <v>30</v>
      </c>
      <c r="U227" s="172" t="s">
        <v>30</v>
      </c>
    </row>
    <row r="228" spans="1:21" x14ac:dyDescent="0.25">
      <c r="A228" s="192" t="s">
        <v>549</v>
      </c>
      <c r="B228" s="169"/>
      <c r="C228" s="255"/>
      <c r="D228" s="206"/>
      <c r="E228" s="176"/>
      <c r="F228" s="296" t="s">
        <v>30</v>
      </c>
      <c r="G228" s="168" t="s">
        <v>25</v>
      </c>
      <c r="H228" s="172" t="s">
        <v>30</v>
      </c>
      <c r="I228" s="196" t="s">
        <v>30</v>
      </c>
      <c r="J228" s="171" t="s">
        <v>30</v>
      </c>
      <c r="K228" s="168" t="s">
        <v>30</v>
      </c>
      <c r="L228" s="168" t="s">
        <v>30</v>
      </c>
      <c r="M228" s="168" t="s">
        <v>30</v>
      </c>
      <c r="N228" s="168" t="s">
        <v>30</v>
      </c>
      <c r="O228" s="168" t="s">
        <v>30</v>
      </c>
      <c r="P228" s="168" t="s">
        <v>30</v>
      </c>
      <c r="Q228" s="168" t="s">
        <v>30</v>
      </c>
      <c r="R228" s="168" t="s">
        <v>30</v>
      </c>
      <c r="S228" s="168" t="s">
        <v>30</v>
      </c>
      <c r="T228" s="168" t="s">
        <v>30</v>
      </c>
      <c r="U228" s="172" t="s">
        <v>30</v>
      </c>
    </row>
    <row r="229" spans="1:21" x14ac:dyDescent="0.25">
      <c r="A229" s="164" t="s">
        <v>550</v>
      </c>
      <c r="B229" s="169"/>
      <c r="C229" s="255"/>
      <c r="D229" s="206"/>
      <c r="E229" s="176"/>
      <c r="F229" s="296" t="s">
        <v>30</v>
      </c>
      <c r="G229" s="168" t="s">
        <v>30</v>
      </c>
      <c r="H229" s="172" t="s">
        <v>553</v>
      </c>
      <c r="I229" s="196" t="s">
        <v>30</v>
      </c>
      <c r="J229" s="171" t="s">
        <v>30</v>
      </c>
      <c r="K229" s="168" t="s">
        <v>30</v>
      </c>
      <c r="L229" s="168" t="s">
        <v>30</v>
      </c>
      <c r="M229" s="168" t="s">
        <v>30</v>
      </c>
      <c r="N229" s="168" t="s">
        <v>30</v>
      </c>
      <c r="O229" s="168" t="s">
        <v>30</v>
      </c>
      <c r="P229" s="168" t="s">
        <v>30</v>
      </c>
      <c r="Q229" s="168" t="s">
        <v>30</v>
      </c>
      <c r="R229" s="168" t="s">
        <v>30</v>
      </c>
      <c r="S229" s="168" t="s">
        <v>30</v>
      </c>
      <c r="T229" s="168" t="s">
        <v>30</v>
      </c>
      <c r="U229" s="172" t="s">
        <v>30</v>
      </c>
    </row>
    <row r="230" spans="1:21" x14ac:dyDescent="0.25">
      <c r="A230" s="164" t="s">
        <v>551</v>
      </c>
      <c r="F230" s="296" t="s">
        <v>30</v>
      </c>
      <c r="G230" s="168" t="s">
        <v>25</v>
      </c>
      <c r="H230" s="172" t="s">
        <v>30</v>
      </c>
      <c r="J230" s="171" t="s">
        <v>30</v>
      </c>
      <c r="K230" s="168" t="s">
        <v>30</v>
      </c>
      <c r="L230" s="168" t="s">
        <v>30</v>
      </c>
      <c r="M230" s="168" t="s">
        <v>30</v>
      </c>
      <c r="N230" s="168" t="s">
        <v>30</v>
      </c>
      <c r="O230" s="168" t="s">
        <v>30</v>
      </c>
      <c r="P230" s="168" t="s">
        <v>30</v>
      </c>
      <c r="Q230" s="168" t="s">
        <v>30</v>
      </c>
      <c r="R230" s="168" t="s">
        <v>30</v>
      </c>
      <c r="S230" s="168" t="s">
        <v>30</v>
      </c>
      <c r="T230" s="168" t="s">
        <v>30</v>
      </c>
      <c r="U230" s="172" t="s">
        <v>30</v>
      </c>
    </row>
  </sheetData>
  <autoFilter ref="A1:U230" xr:uid="{00000000-0009-0000-0000-000003000000}"/>
  <conditionalFormatting sqref="F1:I1 I178:I186 I28:I40 I23:I25 I49:I57 I158:I165 I97:I106 F2:F3 I73:I92 F4:H107 Q177:U229 Q1:U125 Q127:U151 Q153:U175 J1:O152 J176:O188 I189:O229 J154:J175 K153:O175 J230:O230 F109:H230 F108 H108">
    <cfRule type="cellIs" dxfId="435" priority="242" operator="equal">
      <formula>"TRUE"</formula>
    </cfRule>
  </conditionalFormatting>
  <conditionalFormatting sqref="F1:I1 I178:I186 I28:I40 I23:I25 I49:I57 I158:I165 I97:I106 F2:F3 I73:I92 F4:H107 Q177:U229 Q1:U125 Q127:U151 Q153:U175 J1:O152 J176:O188 I189:O229 J154:J175 K153:O175 J230:O230 F109:H230 F108 H108">
    <cfRule type="cellIs" dxfId="434" priority="243" operator="equal">
      <formula>"FALSE"</formula>
    </cfRule>
  </conditionalFormatting>
  <conditionalFormatting sqref="R148:T149">
    <cfRule type="cellIs" dxfId="433" priority="240" operator="equal">
      <formula>"TRUE"</formula>
    </cfRule>
  </conditionalFormatting>
  <conditionalFormatting sqref="R148:T149">
    <cfRule type="cellIs" dxfId="432" priority="241" operator="equal">
      <formula>"FALSE"</formula>
    </cfRule>
  </conditionalFormatting>
  <conditionalFormatting sqref="R150:T150">
    <cfRule type="cellIs" dxfId="431" priority="238" operator="equal">
      <formula>"TRUE"</formula>
    </cfRule>
  </conditionalFormatting>
  <conditionalFormatting sqref="R150:T150">
    <cfRule type="cellIs" dxfId="430" priority="239" operator="equal">
      <formula>"FALSE"</formula>
    </cfRule>
  </conditionalFormatting>
  <conditionalFormatting sqref="R151:T151 R154:T156">
    <cfRule type="cellIs" dxfId="429" priority="236" operator="equal">
      <formula>"TRUE"</formula>
    </cfRule>
  </conditionalFormatting>
  <conditionalFormatting sqref="R151:T151 R154:T156">
    <cfRule type="cellIs" dxfId="428" priority="237" operator="equal">
      <formula>"FALSE"</formula>
    </cfRule>
  </conditionalFormatting>
  <conditionalFormatting sqref="S170:T171 S167:T167 R170:R172 R166:R168">
    <cfRule type="cellIs" dxfId="427" priority="234" operator="equal">
      <formula>"TRUE"</formula>
    </cfRule>
  </conditionalFormatting>
  <conditionalFormatting sqref="S170:T171 S167:T167 R170:R172 R166:R168">
    <cfRule type="cellIs" dxfId="426" priority="235" operator="equal">
      <formula>"FALSE"</formula>
    </cfRule>
  </conditionalFormatting>
  <conditionalFormatting sqref="R173:T173">
    <cfRule type="cellIs" dxfId="425" priority="232" operator="equal">
      <formula>"TRUE"</formula>
    </cfRule>
  </conditionalFormatting>
  <conditionalFormatting sqref="R173:T173">
    <cfRule type="cellIs" dxfId="424" priority="233" operator="equal">
      <formula>"FALSE"</formula>
    </cfRule>
  </conditionalFormatting>
  <conditionalFormatting sqref="R174:T175">
    <cfRule type="cellIs" dxfId="423" priority="230" operator="equal">
      <formula>"TRUE"</formula>
    </cfRule>
  </conditionalFormatting>
  <conditionalFormatting sqref="R174:T175">
    <cfRule type="cellIs" dxfId="422" priority="231" operator="equal">
      <formula>"FALSE"</formula>
    </cfRule>
  </conditionalFormatting>
  <conditionalFormatting sqref="J48">
    <cfRule type="cellIs" dxfId="421" priority="220" operator="equal">
      <formula>"TRUE"</formula>
    </cfRule>
  </conditionalFormatting>
  <conditionalFormatting sqref="J48">
    <cfRule type="cellIs" dxfId="420" priority="221" operator="equal">
      <formula>"FALSE"</formula>
    </cfRule>
  </conditionalFormatting>
  <conditionalFormatting sqref="R177:T177">
    <cfRule type="cellIs" dxfId="419" priority="224" operator="equal">
      <formula>"TRUE"</formula>
    </cfRule>
  </conditionalFormatting>
  <conditionalFormatting sqref="R177:T177">
    <cfRule type="cellIs" dxfId="418" priority="225" operator="equal">
      <formula>"FALSE"</formula>
    </cfRule>
  </conditionalFormatting>
  <conditionalFormatting sqref="M177:O177">
    <cfRule type="cellIs" dxfId="417" priority="228" operator="equal">
      <formula>"TRUE"</formula>
    </cfRule>
  </conditionalFormatting>
  <conditionalFormatting sqref="M177:O177">
    <cfRule type="cellIs" dxfId="416" priority="229" operator="equal">
      <formula>"FALSE"</formula>
    </cfRule>
  </conditionalFormatting>
  <conditionalFormatting sqref="S169">
    <cfRule type="cellIs" dxfId="415" priority="200" operator="equal">
      <formula>"TRUE"</formula>
    </cfRule>
  </conditionalFormatting>
  <conditionalFormatting sqref="S169">
    <cfRule type="cellIs" dxfId="414" priority="201" operator="equal">
      <formula>"FALSE"</formula>
    </cfRule>
  </conditionalFormatting>
  <conditionalFormatting sqref="R72:T72">
    <cfRule type="cellIs" dxfId="413" priority="222" operator="equal">
      <formula>"TRUE"</formula>
    </cfRule>
  </conditionalFormatting>
  <conditionalFormatting sqref="R72:T72">
    <cfRule type="cellIs" dxfId="412" priority="223" operator="equal">
      <formula>"FALSE"</formula>
    </cfRule>
  </conditionalFormatting>
  <conditionalFormatting sqref="K48">
    <cfRule type="cellIs" dxfId="411" priority="218" operator="equal">
      <formula>"TRUE"</formula>
    </cfRule>
  </conditionalFormatting>
  <conditionalFormatting sqref="K48">
    <cfRule type="cellIs" dxfId="410" priority="219" operator="equal">
      <formula>"FALSE"</formula>
    </cfRule>
  </conditionalFormatting>
  <conditionalFormatting sqref="L48:O48 R48:T48">
    <cfRule type="cellIs" dxfId="409" priority="216" operator="equal">
      <formula>"TRUE"</formula>
    </cfRule>
  </conditionalFormatting>
  <conditionalFormatting sqref="L48:O48 R48:T48">
    <cfRule type="cellIs" dxfId="408" priority="217" operator="equal">
      <formula>"FALSE"</formula>
    </cfRule>
  </conditionalFormatting>
  <conditionalFormatting sqref="Q107:R122">
    <cfRule type="cellIs" dxfId="407" priority="214" operator="equal">
      <formula>"TRUE"</formula>
    </cfRule>
  </conditionalFormatting>
  <conditionalFormatting sqref="Q107:R122">
    <cfRule type="cellIs" dxfId="406" priority="215" operator="equal">
      <formula>"FALSE"</formula>
    </cfRule>
  </conditionalFormatting>
  <conditionalFormatting sqref="N173:N175 N177">
    <cfRule type="cellIs" dxfId="405" priority="212" operator="equal">
      <formula>"TRUE"</formula>
    </cfRule>
  </conditionalFormatting>
  <conditionalFormatting sqref="N173:N175 N177">
    <cfRule type="cellIs" dxfId="404" priority="213" operator="equal">
      <formula>"FALSE"</formula>
    </cfRule>
  </conditionalFormatting>
  <conditionalFormatting sqref="N170:N171">
    <cfRule type="cellIs" dxfId="403" priority="210" operator="equal">
      <formula>"TRUE"</formula>
    </cfRule>
  </conditionalFormatting>
  <conditionalFormatting sqref="N170:N171">
    <cfRule type="cellIs" dxfId="402" priority="211" operator="equal">
      <formula>"FALSE"</formula>
    </cfRule>
  </conditionalFormatting>
  <conditionalFormatting sqref="N167">
    <cfRule type="cellIs" dxfId="401" priority="208" operator="equal">
      <formula>"TRUE"</formula>
    </cfRule>
  </conditionalFormatting>
  <conditionalFormatting sqref="N167">
    <cfRule type="cellIs" dxfId="400" priority="209" operator="equal">
      <formula>"FALSE"</formula>
    </cfRule>
  </conditionalFormatting>
  <conditionalFormatting sqref="N6:N22">
    <cfRule type="cellIs" dxfId="399" priority="206" operator="equal">
      <formula>"TRUE"</formula>
    </cfRule>
  </conditionalFormatting>
  <conditionalFormatting sqref="N6:N22">
    <cfRule type="cellIs" dxfId="398" priority="207" operator="equal">
      <formula>"FALSE"</formula>
    </cfRule>
  </conditionalFormatting>
  <conditionalFormatting sqref="T169">
    <cfRule type="cellIs" dxfId="397" priority="204" operator="equal">
      <formula>"TRUE"</formula>
    </cfRule>
  </conditionalFormatting>
  <conditionalFormatting sqref="T169">
    <cfRule type="cellIs" dxfId="396" priority="205" operator="equal">
      <formula>"FALSE"</formula>
    </cfRule>
  </conditionalFormatting>
  <conditionalFormatting sqref="R169">
    <cfRule type="cellIs" dxfId="395" priority="202" operator="equal">
      <formula>"TRUE"</formula>
    </cfRule>
  </conditionalFormatting>
  <conditionalFormatting sqref="R169">
    <cfRule type="cellIs" dxfId="394" priority="203" operator="equal">
      <formula>"FALSE"</formula>
    </cfRule>
  </conditionalFormatting>
  <conditionalFormatting sqref="U91">
    <cfRule type="cellIs" dxfId="393" priority="192" operator="equal">
      <formula>"TRUE"</formula>
    </cfRule>
  </conditionalFormatting>
  <conditionalFormatting sqref="U91">
    <cfRule type="cellIs" dxfId="392" priority="193" operator="equal">
      <formula>"FALSE"</formula>
    </cfRule>
  </conditionalFormatting>
  <conditionalFormatting sqref="L91:O91 Q91:T91">
    <cfRule type="cellIs" dxfId="391" priority="196" operator="equal">
      <formula>"TRUE"</formula>
    </cfRule>
  </conditionalFormatting>
  <conditionalFormatting sqref="L91:O91 Q91:T91">
    <cfRule type="cellIs" dxfId="390" priority="197" operator="equal">
      <formula>"FALSE"</formula>
    </cfRule>
  </conditionalFormatting>
  <conditionalFormatting sqref="N91">
    <cfRule type="cellIs" dxfId="389" priority="194" operator="equal">
      <formula>"TRUE"</formula>
    </cfRule>
  </conditionalFormatting>
  <conditionalFormatting sqref="N91">
    <cfRule type="cellIs" dxfId="388" priority="195" operator="equal">
      <formula>"FALSE"</formula>
    </cfRule>
  </conditionalFormatting>
  <conditionalFormatting sqref="U71">
    <cfRule type="cellIs" dxfId="387" priority="180" operator="equal">
      <formula>"TRUE"</formula>
    </cfRule>
  </conditionalFormatting>
  <conditionalFormatting sqref="U71">
    <cfRule type="cellIs" dxfId="386" priority="181" operator="equal">
      <formula>"FALSE"</formula>
    </cfRule>
  </conditionalFormatting>
  <conditionalFormatting sqref="U67">
    <cfRule type="cellIs" dxfId="385" priority="178" operator="equal">
      <formula>"TRUE"</formula>
    </cfRule>
  </conditionalFormatting>
  <conditionalFormatting sqref="U67">
    <cfRule type="cellIs" dxfId="384" priority="179" operator="equal">
      <formula>"FALSE"</formula>
    </cfRule>
  </conditionalFormatting>
  <conditionalFormatting sqref="Q190:T190">
    <cfRule type="cellIs" dxfId="383" priority="190" operator="equal">
      <formula>"TRUE"</formula>
    </cfRule>
  </conditionalFormatting>
  <conditionalFormatting sqref="Q190:T190">
    <cfRule type="cellIs" dxfId="382" priority="191" operator="equal">
      <formula>"FALSE"</formula>
    </cfRule>
  </conditionalFormatting>
  <conditionalFormatting sqref="N190">
    <cfRule type="cellIs" dxfId="381" priority="188" operator="equal">
      <formula>"TRUE"</formula>
    </cfRule>
  </conditionalFormatting>
  <conditionalFormatting sqref="N190">
    <cfRule type="cellIs" dxfId="380" priority="189" operator="equal">
      <formula>"FALSE"</formula>
    </cfRule>
  </conditionalFormatting>
  <conditionalFormatting sqref="U190">
    <cfRule type="cellIs" dxfId="379" priority="186" operator="equal">
      <formula>"TRUE"</formula>
    </cfRule>
  </conditionalFormatting>
  <conditionalFormatting sqref="U190">
    <cfRule type="cellIs" dxfId="378" priority="187" operator="equal">
      <formula>"FALSE"</formula>
    </cfRule>
  </conditionalFormatting>
  <conditionalFormatting sqref="U199">
    <cfRule type="cellIs" dxfId="377" priority="184" operator="equal">
      <formula>"TRUE"</formula>
    </cfRule>
  </conditionalFormatting>
  <conditionalFormatting sqref="U199">
    <cfRule type="cellIs" dxfId="376" priority="185" operator="equal">
      <formula>"FALSE"</formula>
    </cfRule>
  </conditionalFormatting>
  <conditionalFormatting sqref="U69:U70">
    <cfRule type="cellIs" dxfId="375" priority="182" operator="equal">
      <formula>"TRUE"</formula>
    </cfRule>
  </conditionalFormatting>
  <conditionalFormatting sqref="U69:U70">
    <cfRule type="cellIs" dxfId="374" priority="183" operator="equal">
      <formula>"FALSE"</formula>
    </cfRule>
  </conditionalFormatting>
  <conditionalFormatting sqref="R68:T68">
    <cfRule type="cellIs" dxfId="373" priority="176" operator="equal">
      <formula>"TRUE"</formula>
    </cfRule>
  </conditionalFormatting>
  <conditionalFormatting sqref="R68:T68">
    <cfRule type="cellIs" dxfId="372" priority="177" operator="equal">
      <formula>"FALSE"</formula>
    </cfRule>
  </conditionalFormatting>
  <conditionalFormatting sqref="Q68:R68">
    <cfRule type="cellIs" dxfId="371" priority="174" operator="equal">
      <formula>"TRUE"</formula>
    </cfRule>
  </conditionalFormatting>
  <conditionalFormatting sqref="Q68:R68">
    <cfRule type="cellIs" dxfId="370" priority="175" operator="equal">
      <formula>"FALSE"</formula>
    </cfRule>
  </conditionalFormatting>
  <conditionalFormatting sqref="N68">
    <cfRule type="cellIs" dxfId="369" priority="172" operator="equal">
      <formula>"TRUE"</formula>
    </cfRule>
  </conditionalFormatting>
  <conditionalFormatting sqref="N68">
    <cfRule type="cellIs" dxfId="368" priority="173" operator="equal">
      <formula>"FALSE"</formula>
    </cfRule>
  </conditionalFormatting>
  <conditionalFormatting sqref="U68">
    <cfRule type="cellIs" dxfId="367" priority="170" operator="equal">
      <formula>"TRUE"</formula>
    </cfRule>
  </conditionalFormatting>
  <conditionalFormatting sqref="U68">
    <cfRule type="cellIs" dxfId="366" priority="171" operator="equal">
      <formula>"FALSE"</formula>
    </cfRule>
  </conditionalFormatting>
  <conditionalFormatting sqref="Q191:T191">
    <cfRule type="cellIs" dxfId="365" priority="168" operator="equal">
      <formula>"TRUE"</formula>
    </cfRule>
  </conditionalFormatting>
  <conditionalFormatting sqref="Q191:T191">
    <cfRule type="cellIs" dxfId="364" priority="169" operator="equal">
      <formula>"FALSE"</formula>
    </cfRule>
  </conditionalFormatting>
  <conditionalFormatting sqref="N191">
    <cfRule type="cellIs" dxfId="363" priority="166" operator="equal">
      <formula>"TRUE"</formula>
    </cfRule>
  </conditionalFormatting>
  <conditionalFormatting sqref="N191">
    <cfRule type="cellIs" dxfId="362" priority="167" operator="equal">
      <formula>"FALSE"</formula>
    </cfRule>
  </conditionalFormatting>
  <conditionalFormatting sqref="U191">
    <cfRule type="cellIs" dxfId="361" priority="164" operator="equal">
      <formula>"TRUE"</formula>
    </cfRule>
  </conditionalFormatting>
  <conditionalFormatting sqref="U191">
    <cfRule type="cellIs" dxfId="360" priority="165" operator="equal">
      <formula>"FALSE"</formula>
    </cfRule>
  </conditionalFormatting>
  <conditionalFormatting sqref="R153:T153">
    <cfRule type="cellIs" dxfId="359" priority="162" operator="equal">
      <formula>"TRUE"</formula>
    </cfRule>
  </conditionalFormatting>
  <conditionalFormatting sqref="R153:T153">
    <cfRule type="cellIs" dxfId="358" priority="163" operator="equal">
      <formula>"FALSE"</formula>
    </cfRule>
  </conditionalFormatting>
  <conditionalFormatting sqref="O153">
    <cfRule type="cellIs" dxfId="357" priority="160" operator="equal">
      <formula>"TRUE"</formula>
    </cfRule>
  </conditionalFormatting>
  <conditionalFormatting sqref="O153">
    <cfRule type="cellIs" dxfId="356" priority="161" operator="equal">
      <formula>"FALSE"</formula>
    </cfRule>
  </conditionalFormatting>
  <conditionalFormatting sqref="T153">
    <cfRule type="cellIs" dxfId="355" priority="158" operator="equal">
      <formula>"TRUE"</formula>
    </cfRule>
  </conditionalFormatting>
  <conditionalFormatting sqref="T153">
    <cfRule type="cellIs" dxfId="354" priority="159" operator="equal">
      <formula>"FALSE"</formula>
    </cfRule>
  </conditionalFormatting>
  <conditionalFormatting sqref="U153">
    <cfRule type="cellIs" dxfId="353" priority="156" operator="equal">
      <formula>"TRUE"</formula>
    </cfRule>
  </conditionalFormatting>
  <conditionalFormatting sqref="U153">
    <cfRule type="cellIs" dxfId="352" priority="157" operator="equal">
      <formula>"FALSE"</formula>
    </cfRule>
  </conditionalFormatting>
  <conditionalFormatting sqref="N157">
    <cfRule type="cellIs" dxfId="351" priority="154" operator="equal">
      <formula>"TRUE"</formula>
    </cfRule>
  </conditionalFormatting>
  <conditionalFormatting sqref="N157">
    <cfRule type="cellIs" dxfId="350" priority="155" operator="equal">
      <formula>"FALSE"</formula>
    </cfRule>
  </conditionalFormatting>
  <conditionalFormatting sqref="U157">
    <cfRule type="cellIs" dxfId="349" priority="152" operator="equal">
      <formula>"TRUE"</formula>
    </cfRule>
  </conditionalFormatting>
  <conditionalFormatting sqref="U157">
    <cfRule type="cellIs" dxfId="348" priority="153" operator="equal">
      <formula>"FALSE"</formula>
    </cfRule>
  </conditionalFormatting>
  <conditionalFormatting sqref="J153">
    <cfRule type="cellIs" dxfId="347" priority="150" operator="equal">
      <formula>"TRUE"</formula>
    </cfRule>
  </conditionalFormatting>
  <conditionalFormatting sqref="J153">
    <cfRule type="cellIs" dxfId="346" priority="151" operator="equal">
      <formula>"FALSE"</formula>
    </cfRule>
  </conditionalFormatting>
  <conditionalFormatting sqref="J153">
    <cfRule type="cellIs" dxfId="345" priority="148" operator="equal">
      <formula>"TRUE"</formula>
    </cfRule>
  </conditionalFormatting>
  <conditionalFormatting sqref="J153">
    <cfRule type="cellIs" dxfId="344" priority="149" operator="equal">
      <formula>"FALSE"</formula>
    </cfRule>
  </conditionalFormatting>
  <conditionalFormatting sqref="I6:I22 I69:I71 I26:I27 I136:I147 I41:I47 I107 I153 I109:I110 I112:I114 I116 I118:I122 I124:I125">
    <cfRule type="cellIs" dxfId="343" priority="146" operator="equal">
      <formula>"TRUE"</formula>
    </cfRule>
  </conditionalFormatting>
  <conditionalFormatting sqref="I6:I22 I69:I71 I26:I27 I136:I147 I41:I47 I107 I153 I109:I110 I112:I114 I116 I118:I122 I124:I125">
    <cfRule type="cellIs" dxfId="342" priority="147" operator="equal">
      <formula>"FALSE"</formula>
    </cfRule>
  </conditionalFormatting>
  <conditionalFormatting sqref="I148:I149">
    <cfRule type="cellIs" dxfId="341" priority="144" operator="equal">
      <formula>"TRUE"</formula>
    </cfRule>
  </conditionalFormatting>
  <conditionalFormatting sqref="I148:I149">
    <cfRule type="cellIs" dxfId="340" priority="145" operator="equal">
      <formula>"FALSE"</formula>
    </cfRule>
  </conditionalFormatting>
  <conditionalFormatting sqref="I150">
    <cfRule type="cellIs" dxfId="339" priority="142" operator="equal">
      <formula>"TRUE"</formula>
    </cfRule>
  </conditionalFormatting>
  <conditionalFormatting sqref="I150">
    <cfRule type="cellIs" dxfId="338" priority="143" operator="equal">
      <formula>"FALSE"</formula>
    </cfRule>
  </conditionalFormatting>
  <conditionalFormatting sqref="I151 I154:I156">
    <cfRule type="cellIs" dxfId="337" priority="140" operator="equal">
      <formula>"TRUE"</formula>
    </cfRule>
  </conditionalFormatting>
  <conditionalFormatting sqref="I151 I154:I156">
    <cfRule type="cellIs" dxfId="336" priority="141" operator="equal">
      <formula>"FALSE"</formula>
    </cfRule>
  </conditionalFormatting>
  <conditionalFormatting sqref="I170:I172 I166:I168">
    <cfRule type="cellIs" dxfId="335" priority="138" operator="equal">
      <formula>"TRUE"</formula>
    </cfRule>
  </conditionalFormatting>
  <conditionalFormatting sqref="I170:I172 I166:I168">
    <cfRule type="cellIs" dxfId="334" priority="139" operator="equal">
      <formula>"FALSE"</formula>
    </cfRule>
  </conditionalFormatting>
  <conditionalFormatting sqref="I173">
    <cfRule type="cellIs" dxfId="333" priority="136" operator="equal">
      <formula>"TRUE"</formula>
    </cfRule>
  </conditionalFormatting>
  <conditionalFormatting sqref="I173">
    <cfRule type="cellIs" dxfId="332" priority="137" operator="equal">
      <formula>"FALSE"</formula>
    </cfRule>
  </conditionalFormatting>
  <conditionalFormatting sqref="I174:I175">
    <cfRule type="cellIs" dxfId="331" priority="134" operator="equal">
      <formula>"TRUE"</formula>
    </cfRule>
  </conditionalFormatting>
  <conditionalFormatting sqref="I174:I175">
    <cfRule type="cellIs" dxfId="330" priority="135" operator="equal">
      <formula>"FALSE"</formula>
    </cfRule>
  </conditionalFormatting>
  <conditionalFormatting sqref="I177">
    <cfRule type="cellIs" dxfId="329" priority="132" operator="equal">
      <formula>"TRUE"</formula>
    </cfRule>
  </conditionalFormatting>
  <conditionalFormatting sqref="I177">
    <cfRule type="cellIs" dxfId="328" priority="133" operator="equal">
      <formula>"FALSE"</formula>
    </cfRule>
  </conditionalFormatting>
  <conditionalFormatting sqref="I72">
    <cfRule type="cellIs" dxfId="327" priority="130" operator="equal">
      <formula>"TRUE"</formula>
    </cfRule>
  </conditionalFormatting>
  <conditionalFormatting sqref="I72">
    <cfRule type="cellIs" dxfId="326" priority="131" operator="equal">
      <formula>"FALSE"</formula>
    </cfRule>
  </conditionalFormatting>
  <conditionalFormatting sqref="I48">
    <cfRule type="cellIs" dxfId="325" priority="128" operator="equal">
      <formula>"TRUE"</formula>
    </cfRule>
  </conditionalFormatting>
  <conditionalFormatting sqref="I48">
    <cfRule type="cellIs" dxfId="324" priority="129" operator="equal">
      <formula>"FALSE"</formula>
    </cfRule>
  </conditionalFormatting>
  <conditionalFormatting sqref="I169">
    <cfRule type="cellIs" dxfId="323" priority="126" operator="equal">
      <formula>"TRUE"</formula>
    </cfRule>
  </conditionalFormatting>
  <conditionalFormatting sqref="I169">
    <cfRule type="cellIs" dxfId="322" priority="127" operator="equal">
      <formula>"FALSE"</formula>
    </cfRule>
  </conditionalFormatting>
  <conditionalFormatting sqref="I190">
    <cfRule type="cellIs" dxfId="321" priority="124" operator="equal">
      <formula>"TRUE"</formula>
    </cfRule>
  </conditionalFormatting>
  <conditionalFormatting sqref="I190">
    <cfRule type="cellIs" dxfId="320" priority="125" operator="equal">
      <formula>"FALSE"</formula>
    </cfRule>
  </conditionalFormatting>
  <conditionalFormatting sqref="I68">
    <cfRule type="cellIs" dxfId="319" priority="122" operator="equal">
      <formula>"TRUE"</formula>
    </cfRule>
  </conditionalFormatting>
  <conditionalFormatting sqref="I68">
    <cfRule type="cellIs" dxfId="318" priority="123" operator="equal">
      <formula>"FALSE"</formula>
    </cfRule>
  </conditionalFormatting>
  <conditionalFormatting sqref="I127:I135">
    <cfRule type="cellIs" dxfId="317" priority="120" operator="equal">
      <formula>"TRUE"</formula>
    </cfRule>
  </conditionalFormatting>
  <conditionalFormatting sqref="I127:I135">
    <cfRule type="cellIs" dxfId="316" priority="121" operator="equal">
      <formula>"FALSE"</formula>
    </cfRule>
  </conditionalFormatting>
  <conditionalFormatting sqref="G2:I3 I4:I5">
    <cfRule type="cellIs" dxfId="315" priority="118" operator="equal">
      <formula>"TRUE"</formula>
    </cfRule>
  </conditionalFormatting>
  <conditionalFormatting sqref="G2:I3 I4:I5">
    <cfRule type="cellIs" dxfId="314" priority="119" operator="equal">
      <formula>"FALSE"</formula>
    </cfRule>
  </conditionalFormatting>
  <conditionalFormatting sqref="I58:I67">
    <cfRule type="cellIs" dxfId="313" priority="116" operator="equal">
      <formula>"TRUE"</formula>
    </cfRule>
  </conditionalFormatting>
  <conditionalFormatting sqref="I58:I67">
    <cfRule type="cellIs" dxfId="312" priority="117" operator="equal">
      <formula>"FALSE"</formula>
    </cfRule>
  </conditionalFormatting>
  <conditionalFormatting sqref="I191">
    <cfRule type="cellIs" dxfId="311" priority="114" operator="equal">
      <formula>"TRUE"</formula>
    </cfRule>
  </conditionalFormatting>
  <conditionalFormatting sqref="I191">
    <cfRule type="cellIs" dxfId="310" priority="115" operator="equal">
      <formula>"FALSE"</formula>
    </cfRule>
  </conditionalFormatting>
  <conditionalFormatting sqref="I153">
    <cfRule type="cellIs" dxfId="309" priority="112" operator="equal">
      <formula>"TRUE"</formula>
    </cfRule>
  </conditionalFormatting>
  <conditionalFormatting sqref="I153">
    <cfRule type="cellIs" dxfId="308" priority="113" operator="equal">
      <formula>"FALSE"</formula>
    </cfRule>
  </conditionalFormatting>
  <conditionalFormatting sqref="I157">
    <cfRule type="cellIs" dxfId="307" priority="110" operator="equal">
      <formula>"TRUE"</formula>
    </cfRule>
  </conditionalFormatting>
  <conditionalFormatting sqref="I157">
    <cfRule type="cellIs" dxfId="306" priority="111" operator="equal">
      <formula>"FALSE"</formula>
    </cfRule>
  </conditionalFormatting>
  <conditionalFormatting sqref="Q33:U33">
    <cfRule type="cellIs" dxfId="305" priority="108" operator="equal">
      <formula>"TRUE"</formula>
    </cfRule>
  </conditionalFormatting>
  <conditionalFormatting sqref="Q33:U33">
    <cfRule type="cellIs" dxfId="304" priority="109" operator="equal">
      <formula>"FALSE"</formula>
    </cfRule>
  </conditionalFormatting>
  <conditionalFormatting sqref="N33">
    <cfRule type="cellIs" dxfId="303" priority="106" operator="equal">
      <formula>"TRUE"</formula>
    </cfRule>
  </conditionalFormatting>
  <conditionalFormatting sqref="N33">
    <cfRule type="cellIs" dxfId="302" priority="107" operator="equal">
      <formula>"FALSE"</formula>
    </cfRule>
  </conditionalFormatting>
  <conditionalFormatting sqref="U33">
    <cfRule type="cellIs" dxfId="301" priority="104" operator="equal">
      <formula>"TRUE"</formula>
    </cfRule>
  </conditionalFormatting>
  <conditionalFormatting sqref="U33">
    <cfRule type="cellIs" dxfId="300" priority="105" operator="equal">
      <formula>"FALSE"</formula>
    </cfRule>
  </conditionalFormatting>
  <conditionalFormatting sqref="I33">
    <cfRule type="cellIs" dxfId="299" priority="102" operator="equal">
      <formula>"TRUE"</formula>
    </cfRule>
  </conditionalFormatting>
  <conditionalFormatting sqref="I33">
    <cfRule type="cellIs" dxfId="298" priority="103" operator="equal">
      <formula>"FALSE"</formula>
    </cfRule>
  </conditionalFormatting>
  <conditionalFormatting sqref="Q34:U34">
    <cfRule type="cellIs" dxfId="297" priority="100" operator="equal">
      <formula>"TRUE"</formula>
    </cfRule>
  </conditionalFormatting>
  <conditionalFormatting sqref="Q34:U34">
    <cfRule type="cellIs" dxfId="296" priority="101" operator="equal">
      <formula>"FALSE"</formula>
    </cfRule>
  </conditionalFormatting>
  <conditionalFormatting sqref="N34">
    <cfRule type="cellIs" dxfId="295" priority="98" operator="equal">
      <formula>"TRUE"</formula>
    </cfRule>
  </conditionalFormatting>
  <conditionalFormatting sqref="N34">
    <cfRule type="cellIs" dxfId="294" priority="99" operator="equal">
      <formula>"FALSE"</formula>
    </cfRule>
  </conditionalFormatting>
  <conditionalFormatting sqref="U34">
    <cfRule type="cellIs" dxfId="293" priority="96" operator="equal">
      <formula>"TRUE"</formula>
    </cfRule>
  </conditionalFormatting>
  <conditionalFormatting sqref="U34">
    <cfRule type="cellIs" dxfId="292" priority="97" operator="equal">
      <formula>"FALSE"</formula>
    </cfRule>
  </conditionalFormatting>
  <conditionalFormatting sqref="I34">
    <cfRule type="cellIs" dxfId="291" priority="94" operator="equal">
      <formula>"TRUE"</formula>
    </cfRule>
  </conditionalFormatting>
  <conditionalFormatting sqref="I34">
    <cfRule type="cellIs" dxfId="290" priority="95" operator="equal">
      <formula>"FALSE"</formula>
    </cfRule>
  </conditionalFormatting>
  <conditionalFormatting sqref="Q35:U35">
    <cfRule type="cellIs" dxfId="289" priority="92" operator="equal">
      <formula>"TRUE"</formula>
    </cfRule>
  </conditionalFormatting>
  <conditionalFormatting sqref="Q35:U35">
    <cfRule type="cellIs" dxfId="288" priority="93" operator="equal">
      <formula>"FALSE"</formula>
    </cfRule>
  </conditionalFormatting>
  <conditionalFormatting sqref="N35">
    <cfRule type="cellIs" dxfId="287" priority="90" operator="equal">
      <formula>"TRUE"</formula>
    </cfRule>
  </conditionalFormatting>
  <conditionalFormatting sqref="N35">
    <cfRule type="cellIs" dxfId="286" priority="91" operator="equal">
      <formula>"FALSE"</formula>
    </cfRule>
  </conditionalFormatting>
  <conditionalFormatting sqref="U35">
    <cfRule type="cellIs" dxfId="285" priority="88" operator="equal">
      <formula>"TRUE"</formula>
    </cfRule>
  </conditionalFormatting>
  <conditionalFormatting sqref="U35">
    <cfRule type="cellIs" dxfId="284" priority="89" operator="equal">
      <formula>"FALSE"</formula>
    </cfRule>
  </conditionalFormatting>
  <conditionalFormatting sqref="I35">
    <cfRule type="cellIs" dxfId="283" priority="86" operator="equal">
      <formula>"TRUE"</formula>
    </cfRule>
  </conditionalFormatting>
  <conditionalFormatting sqref="I35">
    <cfRule type="cellIs" dxfId="282" priority="87" operator="equal">
      <formula>"FALSE"</formula>
    </cfRule>
  </conditionalFormatting>
  <conditionalFormatting sqref="Q126:U126">
    <cfRule type="cellIs" dxfId="281" priority="84" operator="equal">
      <formula>"TRUE"</formula>
    </cfRule>
  </conditionalFormatting>
  <conditionalFormatting sqref="Q126:U126">
    <cfRule type="cellIs" dxfId="280" priority="85" operator="equal">
      <formula>"FALSE"</formula>
    </cfRule>
  </conditionalFormatting>
  <conditionalFormatting sqref="Q126:R126">
    <cfRule type="cellIs" dxfId="279" priority="82" operator="equal">
      <formula>"TRUE"</formula>
    </cfRule>
  </conditionalFormatting>
  <conditionalFormatting sqref="Q126:R126">
    <cfRule type="cellIs" dxfId="278" priority="83" operator="equal">
      <formula>"FALSE"</formula>
    </cfRule>
  </conditionalFormatting>
  <conditionalFormatting sqref="I126">
    <cfRule type="cellIs" dxfId="277" priority="80" operator="equal">
      <formula>"TRUE"</formula>
    </cfRule>
  </conditionalFormatting>
  <conditionalFormatting sqref="I126">
    <cfRule type="cellIs" dxfId="276" priority="81" operator="equal">
      <formula>"FALSE"</formula>
    </cfRule>
  </conditionalFormatting>
  <conditionalFormatting sqref="Q152:U152">
    <cfRule type="cellIs" dxfId="275" priority="78" operator="equal">
      <formula>"TRUE"</formula>
    </cfRule>
  </conditionalFormatting>
  <conditionalFormatting sqref="Q152:U152">
    <cfRule type="cellIs" dxfId="274" priority="79" operator="equal">
      <formula>"FALSE"</formula>
    </cfRule>
  </conditionalFormatting>
  <conditionalFormatting sqref="Q152:R152">
    <cfRule type="cellIs" dxfId="273" priority="76" operator="equal">
      <formula>"TRUE"</formula>
    </cfRule>
  </conditionalFormatting>
  <conditionalFormatting sqref="Q152:R152">
    <cfRule type="cellIs" dxfId="272" priority="77" operator="equal">
      <formula>"FALSE"</formula>
    </cfRule>
  </conditionalFormatting>
  <conditionalFormatting sqref="I152">
    <cfRule type="cellIs" dxfId="271" priority="74" operator="equal">
      <formula>"TRUE"</formula>
    </cfRule>
  </conditionalFormatting>
  <conditionalFormatting sqref="I152">
    <cfRule type="cellIs" dxfId="270" priority="75" operator="equal">
      <formula>"FALSE"</formula>
    </cfRule>
  </conditionalFormatting>
  <conditionalFormatting sqref="Q176:U176">
    <cfRule type="cellIs" dxfId="269" priority="72" operator="equal">
      <formula>"TRUE"</formula>
    </cfRule>
  </conditionalFormatting>
  <conditionalFormatting sqref="Q176:U176">
    <cfRule type="cellIs" dxfId="268" priority="73" operator="equal">
      <formula>"FALSE"</formula>
    </cfRule>
  </conditionalFormatting>
  <conditionalFormatting sqref="Q176:R176">
    <cfRule type="cellIs" dxfId="267" priority="70" operator="equal">
      <formula>"TRUE"</formula>
    </cfRule>
  </conditionalFormatting>
  <conditionalFormatting sqref="Q176:R176">
    <cfRule type="cellIs" dxfId="266" priority="71" operator="equal">
      <formula>"FALSE"</formula>
    </cfRule>
  </conditionalFormatting>
  <conditionalFormatting sqref="I176">
    <cfRule type="cellIs" dxfId="265" priority="68" operator="equal">
      <formula>"TRUE"</formula>
    </cfRule>
  </conditionalFormatting>
  <conditionalFormatting sqref="I176">
    <cfRule type="cellIs" dxfId="264" priority="69" operator="equal">
      <formula>"FALSE"</formula>
    </cfRule>
  </conditionalFormatting>
  <conditionalFormatting sqref="U201">
    <cfRule type="cellIs" dxfId="263" priority="66" operator="equal">
      <formula>"TRUE"</formula>
    </cfRule>
  </conditionalFormatting>
  <conditionalFormatting sqref="U201">
    <cfRule type="cellIs" dxfId="262" priority="67" operator="equal">
      <formula>"FALSE"</formula>
    </cfRule>
  </conditionalFormatting>
  <conditionalFormatting sqref="I93:I96">
    <cfRule type="cellIs" dxfId="261" priority="64" operator="equal">
      <formula>"TRUE"</formula>
    </cfRule>
  </conditionalFormatting>
  <conditionalFormatting sqref="I93:I96">
    <cfRule type="cellIs" dxfId="260" priority="65" operator="equal">
      <formula>"FALSE"</formula>
    </cfRule>
  </conditionalFormatting>
  <conditionalFormatting sqref="I108">
    <cfRule type="cellIs" dxfId="259" priority="62" operator="equal">
      <formula>"TRUE"</formula>
    </cfRule>
  </conditionalFormatting>
  <conditionalFormatting sqref="I108">
    <cfRule type="cellIs" dxfId="258" priority="63" operator="equal">
      <formula>"FALSE"</formula>
    </cfRule>
  </conditionalFormatting>
  <conditionalFormatting sqref="I111">
    <cfRule type="cellIs" dxfId="257" priority="60" operator="equal">
      <formula>"TRUE"</formula>
    </cfRule>
  </conditionalFormatting>
  <conditionalFormatting sqref="I111">
    <cfRule type="cellIs" dxfId="256" priority="61" operator="equal">
      <formula>"FALSE"</formula>
    </cfRule>
  </conditionalFormatting>
  <conditionalFormatting sqref="I115">
    <cfRule type="cellIs" dxfId="255" priority="58" operator="equal">
      <formula>"TRUE"</formula>
    </cfRule>
  </conditionalFormatting>
  <conditionalFormatting sqref="I115">
    <cfRule type="cellIs" dxfId="254" priority="59" operator="equal">
      <formula>"FALSE"</formula>
    </cfRule>
  </conditionalFormatting>
  <conditionalFormatting sqref="I117">
    <cfRule type="cellIs" dxfId="253" priority="56" operator="equal">
      <formula>"TRUE"</formula>
    </cfRule>
  </conditionalFormatting>
  <conditionalFormatting sqref="I117">
    <cfRule type="cellIs" dxfId="252" priority="57" operator="equal">
      <formula>"FALSE"</formula>
    </cfRule>
  </conditionalFormatting>
  <conditionalFormatting sqref="I123">
    <cfRule type="cellIs" dxfId="251" priority="54" operator="equal">
      <formula>"TRUE"</formula>
    </cfRule>
  </conditionalFormatting>
  <conditionalFormatting sqref="I123">
    <cfRule type="cellIs" dxfId="250" priority="55" operator="equal">
      <formula>"FALSE"</formula>
    </cfRule>
  </conditionalFormatting>
  <conditionalFormatting sqref="I187:I188">
    <cfRule type="cellIs" dxfId="249" priority="52" operator="equal">
      <formula>"TRUE"</formula>
    </cfRule>
  </conditionalFormatting>
  <conditionalFormatting sqref="I187:I188">
    <cfRule type="cellIs" dxfId="248" priority="53" operator="equal">
      <formula>"FALSE"</formula>
    </cfRule>
  </conditionalFormatting>
  <conditionalFormatting sqref="A145:A167 A138:A143 A2:A136">
    <cfRule type="duplicateValues" dxfId="247" priority="51"/>
  </conditionalFormatting>
  <conditionalFormatting sqref="A144">
    <cfRule type="duplicateValues" dxfId="246" priority="50"/>
  </conditionalFormatting>
  <conditionalFormatting sqref="A137">
    <cfRule type="duplicateValues" dxfId="245" priority="49"/>
  </conditionalFormatting>
  <conditionalFormatting sqref="Q230:U230">
    <cfRule type="cellIs" dxfId="244" priority="47" operator="equal">
      <formula>"TRUE"</formula>
    </cfRule>
  </conditionalFormatting>
  <conditionalFormatting sqref="Q230:U230">
    <cfRule type="cellIs" dxfId="243" priority="48" operator="equal">
      <formula>"FALSE"</formula>
    </cfRule>
  </conditionalFormatting>
  <conditionalFormatting sqref="P127:P151 P153:P175 P1:P125 P177:P229">
    <cfRule type="cellIs" dxfId="242" priority="45" operator="equal">
      <formula>"TRUE"</formula>
    </cfRule>
  </conditionalFormatting>
  <conditionalFormatting sqref="P127:P151 P153:P175 P1:P125 P177:P229">
    <cfRule type="cellIs" dxfId="241" priority="46" operator="equal">
      <formula>"FALSE"</formula>
    </cfRule>
  </conditionalFormatting>
  <conditionalFormatting sqref="P148:P149">
    <cfRule type="cellIs" dxfId="240" priority="43" operator="equal">
      <formula>"TRUE"</formula>
    </cfRule>
  </conditionalFormatting>
  <conditionalFormatting sqref="P148:P149">
    <cfRule type="cellIs" dxfId="239" priority="44" operator="equal">
      <formula>"FALSE"</formula>
    </cfRule>
  </conditionalFormatting>
  <conditionalFormatting sqref="P150">
    <cfRule type="cellIs" dxfId="238" priority="41" operator="equal">
      <formula>"TRUE"</formula>
    </cfRule>
  </conditionalFormatting>
  <conditionalFormatting sqref="P150">
    <cfRule type="cellIs" dxfId="237" priority="42" operator="equal">
      <formula>"FALSE"</formula>
    </cfRule>
  </conditionalFormatting>
  <conditionalFormatting sqref="P151 P154:P156">
    <cfRule type="cellIs" dxfId="236" priority="39" operator="equal">
      <formula>"TRUE"</formula>
    </cfRule>
  </conditionalFormatting>
  <conditionalFormatting sqref="P151 P154:P156">
    <cfRule type="cellIs" dxfId="235" priority="40" operator="equal">
      <formula>"FALSE"</formula>
    </cfRule>
  </conditionalFormatting>
  <conditionalFormatting sqref="P166:P172">
    <cfRule type="cellIs" dxfId="234" priority="37" operator="equal">
      <formula>"TRUE"</formula>
    </cfRule>
  </conditionalFormatting>
  <conditionalFormatting sqref="P166:P172">
    <cfRule type="cellIs" dxfId="233" priority="38" operator="equal">
      <formula>"FALSE"</formula>
    </cfRule>
  </conditionalFormatting>
  <conditionalFormatting sqref="P173">
    <cfRule type="cellIs" dxfId="232" priority="35" operator="equal">
      <formula>"TRUE"</formula>
    </cfRule>
  </conditionalFormatting>
  <conditionalFormatting sqref="P173">
    <cfRule type="cellIs" dxfId="231" priority="36" operator="equal">
      <formula>"FALSE"</formula>
    </cfRule>
  </conditionalFormatting>
  <conditionalFormatting sqref="P174:P175">
    <cfRule type="cellIs" dxfId="230" priority="33" operator="equal">
      <formula>"TRUE"</formula>
    </cfRule>
  </conditionalFormatting>
  <conditionalFormatting sqref="P174:P175">
    <cfRule type="cellIs" dxfId="229" priority="34" operator="equal">
      <formula>"FALSE"</formula>
    </cfRule>
  </conditionalFormatting>
  <conditionalFormatting sqref="P48">
    <cfRule type="cellIs" dxfId="228" priority="27" operator="equal">
      <formula>"TRUE"</formula>
    </cfRule>
  </conditionalFormatting>
  <conditionalFormatting sqref="P48">
    <cfRule type="cellIs" dxfId="227" priority="28" operator="equal">
      <formula>"FALSE"</formula>
    </cfRule>
  </conditionalFormatting>
  <conditionalFormatting sqref="P177">
    <cfRule type="cellIs" dxfId="226" priority="31" operator="equal">
      <formula>"TRUE"</formula>
    </cfRule>
  </conditionalFormatting>
  <conditionalFormatting sqref="P177">
    <cfRule type="cellIs" dxfId="225" priority="32" operator="equal">
      <formula>"FALSE"</formula>
    </cfRule>
  </conditionalFormatting>
  <conditionalFormatting sqref="P72">
    <cfRule type="cellIs" dxfId="224" priority="29" operator="equal">
      <formula>"TRUE"</formula>
    </cfRule>
  </conditionalFormatting>
  <conditionalFormatting sqref="P72">
    <cfRule type="cellIs" dxfId="223" priority="30" operator="equal">
      <formula>"FALSE"</formula>
    </cfRule>
  </conditionalFormatting>
  <conditionalFormatting sqref="P91">
    <cfRule type="cellIs" dxfId="222" priority="25" operator="equal">
      <formula>"TRUE"</formula>
    </cfRule>
  </conditionalFormatting>
  <conditionalFormatting sqref="P91">
    <cfRule type="cellIs" dxfId="221" priority="26" operator="equal">
      <formula>"FALSE"</formula>
    </cfRule>
  </conditionalFormatting>
  <conditionalFormatting sqref="P190">
    <cfRule type="cellIs" dxfId="220" priority="23" operator="equal">
      <formula>"TRUE"</formula>
    </cfRule>
  </conditionalFormatting>
  <conditionalFormatting sqref="P190">
    <cfRule type="cellIs" dxfId="219" priority="24" operator="equal">
      <formula>"FALSE"</formula>
    </cfRule>
  </conditionalFormatting>
  <conditionalFormatting sqref="P68">
    <cfRule type="cellIs" dxfId="218" priority="21" operator="equal">
      <formula>"TRUE"</formula>
    </cfRule>
  </conditionalFormatting>
  <conditionalFormatting sqref="P68">
    <cfRule type="cellIs" dxfId="217" priority="22" operator="equal">
      <formula>"FALSE"</formula>
    </cfRule>
  </conditionalFormatting>
  <conditionalFormatting sqref="P191">
    <cfRule type="cellIs" dxfId="216" priority="19" operator="equal">
      <formula>"TRUE"</formula>
    </cfRule>
  </conditionalFormatting>
  <conditionalFormatting sqref="P191">
    <cfRule type="cellIs" dxfId="215" priority="20" operator="equal">
      <formula>"FALSE"</formula>
    </cfRule>
  </conditionalFormatting>
  <conditionalFormatting sqref="P153">
    <cfRule type="cellIs" dxfId="214" priority="17" operator="equal">
      <formula>"TRUE"</formula>
    </cfRule>
  </conditionalFormatting>
  <conditionalFormatting sqref="P153">
    <cfRule type="cellIs" dxfId="213" priority="18" operator="equal">
      <formula>"FALSE"</formula>
    </cfRule>
  </conditionalFormatting>
  <conditionalFormatting sqref="P33">
    <cfRule type="cellIs" dxfId="212" priority="15" operator="equal">
      <formula>"TRUE"</formula>
    </cfRule>
  </conditionalFormatting>
  <conditionalFormatting sqref="P33">
    <cfRule type="cellIs" dxfId="211" priority="16" operator="equal">
      <formula>"FALSE"</formula>
    </cfRule>
  </conditionalFormatting>
  <conditionalFormatting sqref="P34">
    <cfRule type="cellIs" dxfId="210" priority="13" operator="equal">
      <formula>"TRUE"</formula>
    </cfRule>
  </conditionalFormatting>
  <conditionalFormatting sqref="P34">
    <cfRule type="cellIs" dxfId="209" priority="14" operator="equal">
      <formula>"FALSE"</formula>
    </cfRule>
  </conditionalFormatting>
  <conditionalFormatting sqref="P35">
    <cfRule type="cellIs" dxfId="208" priority="11" operator="equal">
      <formula>"TRUE"</formula>
    </cfRule>
  </conditionalFormatting>
  <conditionalFormatting sqref="P35">
    <cfRule type="cellIs" dxfId="207" priority="12" operator="equal">
      <formula>"FALSE"</formula>
    </cfRule>
  </conditionalFormatting>
  <conditionalFormatting sqref="P126">
    <cfRule type="cellIs" dxfId="206" priority="9" operator="equal">
      <formula>"TRUE"</formula>
    </cfRule>
  </conditionalFormatting>
  <conditionalFormatting sqref="P126">
    <cfRule type="cellIs" dxfId="205" priority="10" operator="equal">
      <formula>"FALSE"</formula>
    </cfRule>
  </conditionalFormatting>
  <conditionalFormatting sqref="P152">
    <cfRule type="cellIs" dxfId="204" priority="7" operator="equal">
      <formula>"TRUE"</formula>
    </cfRule>
  </conditionalFormatting>
  <conditionalFormatting sqref="P152">
    <cfRule type="cellIs" dxfId="203" priority="8" operator="equal">
      <formula>"FALSE"</formula>
    </cfRule>
  </conditionalFormatting>
  <conditionalFormatting sqref="P176">
    <cfRule type="cellIs" dxfId="202" priority="5" operator="equal">
      <formula>"TRUE"</formula>
    </cfRule>
  </conditionalFormatting>
  <conditionalFormatting sqref="P176">
    <cfRule type="cellIs" dxfId="201" priority="6" operator="equal">
      <formula>"FALSE"</formula>
    </cfRule>
  </conditionalFormatting>
  <conditionalFormatting sqref="P230">
    <cfRule type="cellIs" dxfId="200" priority="3" operator="equal">
      <formula>"TRUE"</formula>
    </cfRule>
  </conditionalFormatting>
  <conditionalFormatting sqref="P230">
    <cfRule type="cellIs" dxfId="199" priority="4" operator="equal">
      <formula>"FALSE"</formula>
    </cfRule>
  </conditionalFormatting>
  <conditionalFormatting sqref="G108">
    <cfRule type="cellIs" dxfId="198" priority="1" operator="equal">
      <formula>"TRUE"</formula>
    </cfRule>
  </conditionalFormatting>
  <conditionalFormatting sqref="G108">
    <cfRule type="cellIs" dxfId="197" priority="2" operator="equal">
      <formula>"FALSE"</formula>
    </cfRule>
  </conditionalFormatting>
  <pageMargins left="0.25" right="0.25" top="0.75" bottom="0.75" header="0.3" footer="0.3"/>
  <pageSetup paperSize="8" scale="10"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U230"/>
  <sheetViews>
    <sheetView zoomScale="70" zoomScaleNormal="70" workbookViewId="0">
      <pane xSplit="1" ySplit="1" topLeftCell="J2" activePane="bottomRight" state="frozen"/>
      <selection pane="topRight" activeCell="B1" sqref="B1"/>
      <selection pane="bottomLeft" activeCell="A2" sqref="A2"/>
      <selection pane="bottomRight" activeCell="L2" sqref="L2"/>
    </sheetView>
  </sheetViews>
  <sheetFormatPr defaultColWidth="14.453125" defaultRowHeight="13" x14ac:dyDescent="0.25"/>
  <cols>
    <col min="1" max="1" width="8.90625" style="164" customWidth="1"/>
    <col min="2" max="2" width="36" style="89" customWidth="1"/>
    <col min="3" max="3" width="53.1796875" style="89" hidden="1" customWidth="1"/>
    <col min="4" max="4" width="18.36328125" style="89" customWidth="1"/>
    <col min="5" max="5" width="11" style="89" hidden="1" customWidth="1"/>
    <col min="6" max="8" width="11.1796875" style="89" customWidth="1"/>
    <col min="9" max="9" width="11.453125" style="89" hidden="1" customWidth="1"/>
    <col min="10" max="21" width="11.453125" style="89" customWidth="1"/>
    <col min="22" max="16384" width="14.453125" style="89"/>
  </cols>
  <sheetData>
    <row r="1" spans="1:21" ht="52" x14ac:dyDescent="0.25">
      <c r="A1" s="165" t="s">
        <v>22</v>
      </c>
      <c r="B1" s="165" t="s">
        <v>23</v>
      </c>
      <c r="C1" s="193" t="s">
        <v>12</v>
      </c>
      <c r="D1" s="194" t="s">
        <v>231</v>
      </c>
      <c r="E1" s="174" t="s">
        <v>24</v>
      </c>
      <c r="F1" s="166" t="s">
        <v>570</v>
      </c>
      <c r="G1" s="166" t="s">
        <v>571</v>
      </c>
      <c r="H1" s="173" t="s">
        <v>572</v>
      </c>
      <c r="I1" s="200" t="s">
        <v>217</v>
      </c>
      <c r="J1" s="170" t="s">
        <v>218</v>
      </c>
      <c r="K1" s="167" t="s">
        <v>219</v>
      </c>
      <c r="L1" s="167" t="s">
        <v>636</v>
      </c>
      <c r="M1" s="167" t="s">
        <v>220</v>
      </c>
      <c r="N1" s="167" t="s">
        <v>221</v>
      </c>
      <c r="O1" s="167" t="s">
        <v>286</v>
      </c>
      <c r="P1" s="167" t="s">
        <v>222</v>
      </c>
      <c r="Q1" s="167" t="s">
        <v>639</v>
      </c>
      <c r="R1" s="167" t="s">
        <v>225</v>
      </c>
      <c r="S1" s="167" t="s">
        <v>223</v>
      </c>
      <c r="T1" s="167" t="s">
        <v>224</v>
      </c>
      <c r="U1" s="195" t="s">
        <v>295</v>
      </c>
    </row>
    <row r="2" spans="1:21" x14ac:dyDescent="0.25">
      <c r="A2" s="256" t="s">
        <v>309</v>
      </c>
      <c r="B2" s="257" t="s">
        <v>310</v>
      </c>
      <c r="C2" s="258"/>
      <c r="D2" s="259" t="s">
        <v>11</v>
      </c>
      <c r="E2" s="175"/>
      <c r="F2" s="296" t="s">
        <v>30</v>
      </c>
      <c r="G2" s="168" t="s">
        <v>30</v>
      </c>
      <c r="H2" s="172" t="s">
        <v>30</v>
      </c>
      <c r="I2" s="196" t="s">
        <v>30</v>
      </c>
      <c r="J2" s="171" t="s">
        <v>30</v>
      </c>
      <c r="K2" s="168" t="s">
        <v>30</v>
      </c>
      <c r="L2" s="168" t="s">
        <v>30</v>
      </c>
      <c r="M2" s="168" t="s">
        <v>30</v>
      </c>
      <c r="N2" s="168" t="s">
        <v>30</v>
      </c>
      <c r="O2" s="168" t="s">
        <v>30</v>
      </c>
      <c r="P2" s="168" t="s">
        <v>30</v>
      </c>
      <c r="Q2" s="168" t="s">
        <v>30</v>
      </c>
      <c r="R2" s="168" t="s">
        <v>30</v>
      </c>
      <c r="S2" s="168" t="s">
        <v>30</v>
      </c>
      <c r="T2" s="168" t="s">
        <v>30</v>
      </c>
      <c r="U2" s="172" t="s">
        <v>30</v>
      </c>
    </row>
    <row r="3" spans="1:21" x14ac:dyDescent="0.25">
      <c r="A3" s="256" t="s">
        <v>311</v>
      </c>
      <c r="B3" s="257" t="s">
        <v>312</v>
      </c>
      <c r="C3" s="258"/>
      <c r="D3" s="259" t="s">
        <v>11</v>
      </c>
      <c r="E3" s="175"/>
      <c r="F3" s="296" t="s">
        <v>30</v>
      </c>
      <c r="G3" s="168" t="s">
        <v>30</v>
      </c>
      <c r="H3" s="172" t="s">
        <v>30</v>
      </c>
      <c r="I3" s="196" t="s">
        <v>30</v>
      </c>
      <c r="J3" s="171" t="s">
        <v>30</v>
      </c>
      <c r="K3" s="168" t="s">
        <v>30</v>
      </c>
      <c r="L3" s="168" t="s">
        <v>30</v>
      </c>
      <c r="M3" s="168" t="s">
        <v>30</v>
      </c>
      <c r="N3" s="168" t="s">
        <v>30</v>
      </c>
      <c r="O3" s="168" t="s">
        <v>30</v>
      </c>
      <c r="P3" s="168" t="s">
        <v>30</v>
      </c>
      <c r="Q3" s="168" t="s">
        <v>30</v>
      </c>
      <c r="R3" s="168" t="s">
        <v>30</v>
      </c>
      <c r="S3" s="168" t="s">
        <v>30</v>
      </c>
      <c r="T3" s="168" t="s">
        <v>30</v>
      </c>
      <c r="U3" s="172" t="s">
        <v>30</v>
      </c>
    </row>
    <row r="4" spans="1:21" x14ac:dyDescent="0.25">
      <c r="A4" s="260" t="s">
        <v>313</v>
      </c>
      <c r="B4" s="261" t="s">
        <v>314</v>
      </c>
      <c r="C4" s="258"/>
      <c r="D4" s="259" t="s">
        <v>11</v>
      </c>
      <c r="E4" s="175"/>
      <c r="F4" s="296" t="s">
        <v>30</v>
      </c>
      <c r="G4" s="168" t="s">
        <v>30</v>
      </c>
      <c r="H4" s="172" t="s">
        <v>30</v>
      </c>
      <c r="I4" s="196" t="s">
        <v>30</v>
      </c>
      <c r="J4" s="171" t="s">
        <v>30</v>
      </c>
      <c r="K4" s="168" t="s">
        <v>30</v>
      </c>
      <c r="L4" s="168" t="s">
        <v>30</v>
      </c>
      <c r="M4" s="168" t="s">
        <v>30</v>
      </c>
      <c r="N4" s="168" t="s">
        <v>30</v>
      </c>
      <c r="O4" s="168" t="s">
        <v>30</v>
      </c>
      <c r="P4" s="168" t="s">
        <v>30</v>
      </c>
      <c r="Q4" s="168" t="s">
        <v>30</v>
      </c>
      <c r="R4" s="168" t="s">
        <v>30</v>
      </c>
      <c r="S4" s="168" t="s">
        <v>30</v>
      </c>
      <c r="T4" s="168" t="s">
        <v>30</v>
      </c>
      <c r="U4" s="172" t="s">
        <v>30</v>
      </c>
    </row>
    <row r="5" spans="1:21" x14ac:dyDescent="0.25">
      <c r="A5" s="260" t="s">
        <v>315</v>
      </c>
      <c r="B5" s="261" t="s">
        <v>316</v>
      </c>
      <c r="C5" s="258"/>
      <c r="D5" s="259" t="s">
        <v>10</v>
      </c>
      <c r="E5" s="175"/>
      <c r="F5" s="296" t="s">
        <v>30</v>
      </c>
      <c r="G5" s="168" t="s">
        <v>30</v>
      </c>
      <c r="H5" s="172" t="s">
        <v>30</v>
      </c>
      <c r="I5" s="196" t="s">
        <v>30</v>
      </c>
      <c r="J5" s="171" t="s">
        <v>30</v>
      </c>
      <c r="K5" s="168" t="s">
        <v>30</v>
      </c>
      <c r="L5" s="168" t="s">
        <v>30</v>
      </c>
      <c r="M5" s="168" t="s">
        <v>30</v>
      </c>
      <c r="N5" s="168" t="s">
        <v>30</v>
      </c>
      <c r="O5" s="168" t="s">
        <v>30</v>
      </c>
      <c r="P5" s="168" t="s">
        <v>30</v>
      </c>
      <c r="Q5" s="168" t="s">
        <v>30</v>
      </c>
      <c r="R5" s="168" t="s">
        <v>30</v>
      </c>
      <c r="S5" s="168" t="s">
        <v>30</v>
      </c>
      <c r="T5" s="168" t="s">
        <v>30</v>
      </c>
      <c r="U5" s="172" t="s">
        <v>30</v>
      </c>
    </row>
    <row r="6" spans="1:21" ht="26" x14ac:dyDescent="0.25">
      <c r="A6" s="260" t="s">
        <v>26</v>
      </c>
      <c r="B6" s="262" t="s">
        <v>27</v>
      </c>
      <c r="C6" s="263" t="s">
        <v>28</v>
      </c>
      <c r="D6" s="259" t="s">
        <v>228</v>
      </c>
      <c r="E6" s="176" t="s">
        <v>29</v>
      </c>
      <c r="F6" s="296" t="s">
        <v>30</v>
      </c>
      <c r="G6" s="168" t="s">
        <v>30</v>
      </c>
      <c r="H6" s="172" t="s">
        <v>30</v>
      </c>
      <c r="I6" s="196" t="s">
        <v>30</v>
      </c>
      <c r="J6" s="171" t="s">
        <v>30</v>
      </c>
      <c r="K6" s="168" t="s">
        <v>30</v>
      </c>
      <c r="L6" s="168" t="s">
        <v>30</v>
      </c>
      <c r="M6" s="168" t="s">
        <v>30</v>
      </c>
      <c r="N6" s="168" t="s">
        <v>30</v>
      </c>
      <c r="O6" s="168" t="s">
        <v>30</v>
      </c>
      <c r="P6" s="168" t="s">
        <v>30</v>
      </c>
      <c r="Q6" s="168" t="s">
        <v>30</v>
      </c>
      <c r="R6" s="168" t="s">
        <v>30</v>
      </c>
      <c r="S6" s="168" t="s">
        <v>30</v>
      </c>
      <c r="T6" s="168" t="s">
        <v>30</v>
      </c>
      <c r="U6" s="172" t="s">
        <v>30</v>
      </c>
    </row>
    <row r="7" spans="1:21" ht="26" x14ac:dyDescent="0.25">
      <c r="A7" s="256" t="s">
        <v>241</v>
      </c>
      <c r="B7" s="257" t="s">
        <v>254</v>
      </c>
      <c r="C7" s="264"/>
      <c r="D7" s="259" t="s">
        <v>228</v>
      </c>
      <c r="E7" s="176"/>
      <c r="F7" s="296" t="s">
        <v>30</v>
      </c>
      <c r="G7" s="168" t="s">
        <v>30</v>
      </c>
      <c r="H7" s="172" t="s">
        <v>30</v>
      </c>
      <c r="I7" s="196" t="s">
        <v>30</v>
      </c>
      <c r="J7" s="171" t="s">
        <v>30</v>
      </c>
      <c r="K7" s="168" t="s">
        <v>30</v>
      </c>
      <c r="L7" s="168" t="s">
        <v>30</v>
      </c>
      <c r="M7" s="168" t="s">
        <v>30</v>
      </c>
      <c r="N7" s="168" t="s">
        <v>30</v>
      </c>
      <c r="O7" s="168" t="s">
        <v>30</v>
      </c>
      <c r="P7" s="168" t="s">
        <v>30</v>
      </c>
      <c r="Q7" s="168" t="s">
        <v>30</v>
      </c>
      <c r="R7" s="168" t="s">
        <v>30</v>
      </c>
      <c r="S7" s="168" t="s">
        <v>30</v>
      </c>
      <c r="T7" s="168" t="s">
        <v>30</v>
      </c>
      <c r="U7" s="172" t="s">
        <v>30</v>
      </c>
    </row>
    <row r="8" spans="1:21" ht="26" x14ac:dyDescent="0.25">
      <c r="A8" s="260" t="s">
        <v>31</v>
      </c>
      <c r="B8" s="262" t="s">
        <v>32</v>
      </c>
      <c r="C8" s="263" t="s">
        <v>33</v>
      </c>
      <c r="D8" s="259" t="s">
        <v>228</v>
      </c>
      <c r="E8" s="176" t="s">
        <v>29</v>
      </c>
      <c r="F8" s="296" t="s">
        <v>25</v>
      </c>
      <c r="G8" s="168" t="s">
        <v>30</v>
      </c>
      <c r="H8" s="172" t="s">
        <v>30</v>
      </c>
      <c r="I8" s="196" t="s">
        <v>30</v>
      </c>
      <c r="J8" s="171" t="s">
        <v>25</v>
      </c>
      <c r="K8" s="168" t="s">
        <v>30</v>
      </c>
      <c r="L8" s="168" t="s">
        <v>30</v>
      </c>
      <c r="M8" s="168" t="s">
        <v>30</v>
      </c>
      <c r="N8" s="168" t="s">
        <v>30</v>
      </c>
      <c r="O8" s="168" t="s">
        <v>30</v>
      </c>
      <c r="P8" s="168" t="s">
        <v>30</v>
      </c>
      <c r="Q8" s="168" t="s">
        <v>30</v>
      </c>
      <c r="R8" s="168" t="s">
        <v>30</v>
      </c>
      <c r="S8" s="168" t="s">
        <v>30</v>
      </c>
      <c r="T8" s="168" t="s">
        <v>30</v>
      </c>
      <c r="U8" s="172" t="s">
        <v>30</v>
      </c>
    </row>
    <row r="9" spans="1:21" ht="26" x14ac:dyDescent="0.25">
      <c r="A9" s="256" t="s">
        <v>242</v>
      </c>
      <c r="B9" s="257" t="s">
        <v>255</v>
      </c>
      <c r="C9" s="264"/>
      <c r="D9" s="259" t="s">
        <v>228</v>
      </c>
      <c r="E9" s="176"/>
      <c r="F9" s="296" t="s">
        <v>30</v>
      </c>
      <c r="G9" s="168" t="s">
        <v>30</v>
      </c>
      <c r="H9" s="172" t="s">
        <v>30</v>
      </c>
      <c r="I9" s="196" t="s">
        <v>30</v>
      </c>
      <c r="J9" s="171" t="s">
        <v>30</v>
      </c>
      <c r="K9" s="168" t="s">
        <v>30</v>
      </c>
      <c r="L9" s="168" t="s">
        <v>30</v>
      </c>
      <c r="M9" s="168" t="s">
        <v>30</v>
      </c>
      <c r="N9" s="168" t="s">
        <v>30</v>
      </c>
      <c r="O9" s="168" t="s">
        <v>30</v>
      </c>
      <c r="P9" s="168" t="s">
        <v>30</v>
      </c>
      <c r="Q9" s="168" t="s">
        <v>30</v>
      </c>
      <c r="R9" s="168" t="s">
        <v>30</v>
      </c>
      <c r="S9" s="168" t="s">
        <v>30</v>
      </c>
      <c r="T9" s="168" t="s">
        <v>30</v>
      </c>
      <c r="U9" s="172" t="s">
        <v>30</v>
      </c>
    </row>
    <row r="10" spans="1:21" x14ac:dyDescent="0.25">
      <c r="A10" s="260" t="s">
        <v>34</v>
      </c>
      <c r="B10" s="262" t="s">
        <v>317</v>
      </c>
      <c r="C10" s="263" t="s">
        <v>35</v>
      </c>
      <c r="D10" s="259" t="s">
        <v>228</v>
      </c>
      <c r="E10" s="176" t="s">
        <v>36</v>
      </c>
      <c r="F10" s="296" t="s">
        <v>30</v>
      </c>
      <c r="G10" s="168" t="s">
        <v>30</v>
      </c>
      <c r="H10" s="172" t="s">
        <v>30</v>
      </c>
      <c r="I10" s="196" t="s">
        <v>30</v>
      </c>
      <c r="J10" s="171" t="s">
        <v>40</v>
      </c>
      <c r="K10" s="168" t="s">
        <v>30</v>
      </c>
      <c r="L10" s="168" t="s">
        <v>30</v>
      </c>
      <c r="M10" s="168" t="s">
        <v>30</v>
      </c>
      <c r="N10" s="168" t="s">
        <v>30</v>
      </c>
      <c r="O10" s="168" t="s">
        <v>30</v>
      </c>
      <c r="P10" s="168" t="s">
        <v>30</v>
      </c>
      <c r="Q10" s="168" t="s">
        <v>30</v>
      </c>
      <c r="R10" s="168" t="s">
        <v>30</v>
      </c>
      <c r="S10" s="168" t="s">
        <v>30</v>
      </c>
      <c r="T10" s="168" t="s">
        <v>30</v>
      </c>
      <c r="U10" s="172" t="s">
        <v>30</v>
      </c>
    </row>
    <row r="11" spans="1:21" x14ac:dyDescent="0.25">
      <c r="A11" s="260" t="s">
        <v>37</v>
      </c>
      <c r="B11" s="262" t="s">
        <v>38</v>
      </c>
      <c r="C11" s="263" t="s">
        <v>39</v>
      </c>
      <c r="D11" s="259" t="s">
        <v>228</v>
      </c>
      <c r="E11" s="176" t="s">
        <v>36</v>
      </c>
      <c r="F11" s="296" t="s">
        <v>30</v>
      </c>
      <c r="G11" s="168" t="s">
        <v>30</v>
      </c>
      <c r="H11" s="172" t="s">
        <v>30</v>
      </c>
      <c r="I11" s="196" t="s">
        <v>30</v>
      </c>
      <c r="J11" s="171" t="s">
        <v>25</v>
      </c>
      <c r="K11" s="168" t="s">
        <v>30</v>
      </c>
      <c r="L11" s="168" t="s">
        <v>30</v>
      </c>
      <c r="M11" s="168" t="s">
        <v>30</v>
      </c>
      <c r="N11" s="168" t="s">
        <v>30</v>
      </c>
      <c r="O11" s="168" t="s">
        <v>30</v>
      </c>
      <c r="P11" s="168" t="s">
        <v>30</v>
      </c>
      <c r="Q11" s="168" t="s">
        <v>30</v>
      </c>
      <c r="R11" s="168" t="s">
        <v>30</v>
      </c>
      <c r="S11" s="168" t="s">
        <v>30</v>
      </c>
      <c r="T11" s="168" t="s">
        <v>30</v>
      </c>
      <c r="U11" s="172" t="s">
        <v>30</v>
      </c>
    </row>
    <row r="12" spans="1:21" ht="26" x14ac:dyDescent="0.25">
      <c r="A12" s="256" t="s">
        <v>246</v>
      </c>
      <c r="B12" s="257" t="s">
        <v>259</v>
      </c>
      <c r="C12" s="264"/>
      <c r="D12" s="259" t="s">
        <v>228</v>
      </c>
      <c r="E12" s="176"/>
      <c r="F12" s="296" t="s">
        <v>30</v>
      </c>
      <c r="G12" s="168" t="s">
        <v>30</v>
      </c>
      <c r="H12" s="172" t="s">
        <v>30</v>
      </c>
      <c r="I12" s="196" t="s">
        <v>30</v>
      </c>
      <c r="J12" s="171" t="s">
        <v>30</v>
      </c>
      <c r="K12" s="168" t="s">
        <v>30</v>
      </c>
      <c r="L12" s="168" t="s">
        <v>30</v>
      </c>
      <c r="M12" s="168" t="s">
        <v>30</v>
      </c>
      <c r="N12" s="168" t="s">
        <v>30</v>
      </c>
      <c r="O12" s="168" t="s">
        <v>30</v>
      </c>
      <c r="P12" s="168" t="s">
        <v>30</v>
      </c>
      <c r="Q12" s="168" t="s">
        <v>30</v>
      </c>
      <c r="R12" s="168" t="s">
        <v>30</v>
      </c>
      <c r="S12" s="168" t="s">
        <v>30</v>
      </c>
      <c r="T12" s="168" t="s">
        <v>30</v>
      </c>
      <c r="U12" s="172" t="s">
        <v>30</v>
      </c>
    </row>
    <row r="13" spans="1:21" x14ac:dyDescent="0.25">
      <c r="A13" s="260" t="s">
        <v>41</v>
      </c>
      <c r="B13" s="262" t="s">
        <v>42</v>
      </c>
      <c r="C13" s="263" t="s">
        <v>43</v>
      </c>
      <c r="D13" s="259" t="s">
        <v>228</v>
      </c>
      <c r="E13" s="176" t="s">
        <v>36</v>
      </c>
      <c r="F13" s="296" t="s">
        <v>30</v>
      </c>
      <c r="G13" s="168" t="s">
        <v>30</v>
      </c>
      <c r="H13" s="172" t="s">
        <v>30</v>
      </c>
      <c r="I13" s="196" t="s">
        <v>30</v>
      </c>
      <c r="J13" s="171" t="s">
        <v>25</v>
      </c>
      <c r="K13" s="168" t="s">
        <v>30</v>
      </c>
      <c r="L13" s="168" t="s">
        <v>30</v>
      </c>
      <c r="M13" s="168" t="s">
        <v>30</v>
      </c>
      <c r="N13" s="168" t="s">
        <v>30</v>
      </c>
      <c r="O13" s="168" t="s">
        <v>30</v>
      </c>
      <c r="P13" s="168" t="s">
        <v>30</v>
      </c>
      <c r="Q13" s="168" t="s">
        <v>30</v>
      </c>
      <c r="R13" s="168" t="s">
        <v>30</v>
      </c>
      <c r="S13" s="168" t="s">
        <v>30</v>
      </c>
      <c r="T13" s="168" t="s">
        <v>30</v>
      </c>
      <c r="U13" s="172" t="s">
        <v>30</v>
      </c>
    </row>
    <row r="14" spans="1:21" x14ac:dyDescent="0.25">
      <c r="A14" s="256" t="s">
        <v>245</v>
      </c>
      <c r="B14" s="257" t="s">
        <v>258</v>
      </c>
      <c r="C14" s="264"/>
      <c r="D14" s="259" t="s">
        <v>228</v>
      </c>
      <c r="E14" s="176"/>
      <c r="F14" s="296" t="s">
        <v>30</v>
      </c>
      <c r="G14" s="168" t="s">
        <v>30</v>
      </c>
      <c r="H14" s="172" t="s">
        <v>30</v>
      </c>
      <c r="I14" s="196" t="s">
        <v>30</v>
      </c>
      <c r="J14" s="171" t="s">
        <v>30</v>
      </c>
      <c r="K14" s="168" t="s">
        <v>30</v>
      </c>
      <c r="L14" s="168" t="s">
        <v>30</v>
      </c>
      <c r="M14" s="168" t="s">
        <v>30</v>
      </c>
      <c r="N14" s="168" t="s">
        <v>30</v>
      </c>
      <c r="O14" s="168" t="s">
        <v>30</v>
      </c>
      <c r="P14" s="168" t="s">
        <v>30</v>
      </c>
      <c r="Q14" s="168" t="s">
        <v>30</v>
      </c>
      <c r="R14" s="168" t="s">
        <v>30</v>
      </c>
      <c r="S14" s="168" t="s">
        <v>30</v>
      </c>
      <c r="T14" s="168" t="s">
        <v>30</v>
      </c>
      <c r="U14" s="172" t="s">
        <v>30</v>
      </c>
    </row>
    <row r="15" spans="1:21" ht="26" x14ac:dyDescent="0.25">
      <c r="A15" s="256" t="s">
        <v>247</v>
      </c>
      <c r="B15" s="257" t="s">
        <v>260</v>
      </c>
      <c r="C15" s="264"/>
      <c r="D15" s="259" t="s">
        <v>228</v>
      </c>
      <c r="E15" s="176"/>
      <c r="F15" s="296" t="s">
        <v>30</v>
      </c>
      <c r="G15" s="168" t="s">
        <v>30</v>
      </c>
      <c r="H15" s="172" t="s">
        <v>30</v>
      </c>
      <c r="I15" s="196" t="s">
        <v>30</v>
      </c>
      <c r="J15" s="171" t="s">
        <v>30</v>
      </c>
      <c r="K15" s="168" t="s">
        <v>30</v>
      </c>
      <c r="L15" s="168" t="s">
        <v>30</v>
      </c>
      <c r="M15" s="168" t="s">
        <v>30</v>
      </c>
      <c r="N15" s="168" t="s">
        <v>30</v>
      </c>
      <c r="O15" s="168" t="s">
        <v>30</v>
      </c>
      <c r="P15" s="168" t="s">
        <v>30</v>
      </c>
      <c r="Q15" s="168" t="s">
        <v>30</v>
      </c>
      <c r="R15" s="168" t="s">
        <v>30</v>
      </c>
      <c r="S15" s="168" t="s">
        <v>30</v>
      </c>
      <c r="T15" s="168" t="s">
        <v>30</v>
      </c>
      <c r="U15" s="172" t="s">
        <v>30</v>
      </c>
    </row>
    <row r="16" spans="1:21" ht="26" x14ac:dyDescent="0.25">
      <c r="A16" s="256" t="s">
        <v>250</v>
      </c>
      <c r="B16" s="257" t="s">
        <v>263</v>
      </c>
      <c r="C16" s="264"/>
      <c r="D16" s="259" t="s">
        <v>228</v>
      </c>
      <c r="E16" s="176"/>
      <c r="F16" s="296" t="s">
        <v>30</v>
      </c>
      <c r="G16" s="168" t="s">
        <v>30</v>
      </c>
      <c r="H16" s="172" t="s">
        <v>30</v>
      </c>
      <c r="I16" s="196" t="s">
        <v>30</v>
      </c>
      <c r="J16" s="171" t="s">
        <v>30</v>
      </c>
      <c r="K16" s="168" t="s">
        <v>30</v>
      </c>
      <c r="L16" s="168" t="s">
        <v>30</v>
      </c>
      <c r="M16" s="168" t="s">
        <v>30</v>
      </c>
      <c r="N16" s="168" t="s">
        <v>30</v>
      </c>
      <c r="O16" s="168" t="s">
        <v>30</v>
      </c>
      <c r="P16" s="168" t="s">
        <v>30</v>
      </c>
      <c r="Q16" s="168" t="s">
        <v>30</v>
      </c>
      <c r="R16" s="168" t="s">
        <v>30</v>
      </c>
      <c r="S16" s="168" t="s">
        <v>30</v>
      </c>
      <c r="T16" s="168" t="s">
        <v>30</v>
      </c>
      <c r="U16" s="172" t="s">
        <v>30</v>
      </c>
    </row>
    <row r="17" spans="1:21" x14ac:dyDescent="0.25">
      <c r="A17" s="260" t="s">
        <v>44</v>
      </c>
      <c r="B17" s="262" t="s">
        <v>45</v>
      </c>
      <c r="C17" s="263" t="s">
        <v>46</v>
      </c>
      <c r="D17" s="265" t="s">
        <v>228</v>
      </c>
      <c r="E17" s="176" t="s">
        <v>36</v>
      </c>
      <c r="F17" s="296" t="s">
        <v>30</v>
      </c>
      <c r="G17" s="168" t="s">
        <v>30</v>
      </c>
      <c r="H17" s="172" t="s">
        <v>30</v>
      </c>
      <c r="I17" s="196" t="s">
        <v>30</v>
      </c>
      <c r="J17" s="171" t="s">
        <v>30</v>
      </c>
      <c r="K17" s="168" t="s">
        <v>30</v>
      </c>
      <c r="L17" s="168" t="s">
        <v>30</v>
      </c>
      <c r="M17" s="168" t="s">
        <v>30</v>
      </c>
      <c r="N17" s="168" t="s">
        <v>30</v>
      </c>
      <c r="O17" s="168" t="s">
        <v>30</v>
      </c>
      <c r="P17" s="168" t="s">
        <v>30</v>
      </c>
      <c r="Q17" s="168" t="s">
        <v>30</v>
      </c>
      <c r="R17" s="168" t="s">
        <v>30</v>
      </c>
      <c r="S17" s="168" t="s">
        <v>30</v>
      </c>
      <c r="T17" s="168" t="s">
        <v>30</v>
      </c>
      <c r="U17" s="172" t="s">
        <v>30</v>
      </c>
    </row>
    <row r="18" spans="1:21" x14ac:dyDescent="0.25">
      <c r="A18" s="260" t="s">
        <v>47</v>
      </c>
      <c r="B18" s="262" t="s">
        <v>48</v>
      </c>
      <c r="C18" s="263" t="s">
        <v>49</v>
      </c>
      <c r="D18" s="265" t="s">
        <v>228</v>
      </c>
      <c r="E18" s="176" t="s">
        <v>36</v>
      </c>
      <c r="F18" s="296" t="s">
        <v>30</v>
      </c>
      <c r="G18" s="168" t="s">
        <v>30</v>
      </c>
      <c r="H18" s="172" t="s">
        <v>30</v>
      </c>
      <c r="I18" s="196" t="s">
        <v>30</v>
      </c>
      <c r="J18" s="171" t="s">
        <v>40</v>
      </c>
      <c r="K18" s="168" t="s">
        <v>30</v>
      </c>
      <c r="L18" s="168" t="s">
        <v>30</v>
      </c>
      <c r="M18" s="168" t="s">
        <v>30</v>
      </c>
      <c r="N18" s="168" t="s">
        <v>30</v>
      </c>
      <c r="O18" s="168" t="s">
        <v>30</v>
      </c>
      <c r="P18" s="168" t="s">
        <v>30</v>
      </c>
      <c r="Q18" s="168" t="s">
        <v>30</v>
      </c>
      <c r="R18" s="168" t="s">
        <v>30</v>
      </c>
      <c r="S18" s="168" t="s">
        <v>30</v>
      </c>
      <c r="T18" s="168" t="s">
        <v>30</v>
      </c>
      <c r="U18" s="172" t="s">
        <v>30</v>
      </c>
    </row>
    <row r="19" spans="1:21" ht="26" x14ac:dyDescent="0.25">
      <c r="A19" s="256" t="s">
        <v>249</v>
      </c>
      <c r="B19" s="257" t="s">
        <v>262</v>
      </c>
      <c r="C19" s="264"/>
      <c r="D19" s="259" t="s">
        <v>228</v>
      </c>
      <c r="E19" s="176"/>
      <c r="F19" s="296" t="s">
        <v>30</v>
      </c>
      <c r="G19" s="168" t="s">
        <v>30</v>
      </c>
      <c r="H19" s="172" t="s">
        <v>30</v>
      </c>
      <c r="I19" s="196" t="s">
        <v>30</v>
      </c>
      <c r="J19" s="171" t="s">
        <v>30</v>
      </c>
      <c r="K19" s="168" t="s">
        <v>30</v>
      </c>
      <c r="L19" s="168" t="s">
        <v>30</v>
      </c>
      <c r="M19" s="168" t="s">
        <v>30</v>
      </c>
      <c r="N19" s="168" t="s">
        <v>30</v>
      </c>
      <c r="O19" s="168" t="s">
        <v>30</v>
      </c>
      <c r="P19" s="168" t="s">
        <v>30</v>
      </c>
      <c r="Q19" s="168" t="s">
        <v>30</v>
      </c>
      <c r="R19" s="168" t="s">
        <v>30</v>
      </c>
      <c r="S19" s="168" t="s">
        <v>30</v>
      </c>
      <c r="T19" s="168" t="s">
        <v>30</v>
      </c>
      <c r="U19" s="172" t="s">
        <v>30</v>
      </c>
    </row>
    <row r="20" spans="1:21" ht="26" x14ac:dyDescent="0.25">
      <c r="A20" s="256" t="s">
        <v>248</v>
      </c>
      <c r="B20" s="257" t="s">
        <v>261</v>
      </c>
      <c r="C20" s="264"/>
      <c r="D20" s="259" t="s">
        <v>228</v>
      </c>
      <c r="E20" s="176"/>
      <c r="F20" s="296" t="s">
        <v>30</v>
      </c>
      <c r="G20" s="168" t="s">
        <v>30</v>
      </c>
      <c r="H20" s="172" t="s">
        <v>30</v>
      </c>
      <c r="I20" s="196" t="s">
        <v>30</v>
      </c>
      <c r="J20" s="171" t="s">
        <v>30</v>
      </c>
      <c r="K20" s="168" t="s">
        <v>30</v>
      </c>
      <c r="L20" s="168" t="s">
        <v>30</v>
      </c>
      <c r="M20" s="168" t="s">
        <v>30</v>
      </c>
      <c r="N20" s="168" t="s">
        <v>30</v>
      </c>
      <c r="O20" s="168" t="s">
        <v>30</v>
      </c>
      <c r="P20" s="168" t="s">
        <v>30</v>
      </c>
      <c r="Q20" s="168" t="s">
        <v>30</v>
      </c>
      <c r="R20" s="168" t="s">
        <v>30</v>
      </c>
      <c r="S20" s="168" t="s">
        <v>30</v>
      </c>
      <c r="T20" s="168" t="s">
        <v>30</v>
      </c>
      <c r="U20" s="172" t="s">
        <v>30</v>
      </c>
    </row>
    <row r="21" spans="1:21" x14ac:dyDescent="0.25">
      <c r="A21" s="260" t="s">
        <v>50</v>
      </c>
      <c r="B21" s="262" t="s">
        <v>51</v>
      </c>
      <c r="C21" s="263" t="s">
        <v>35</v>
      </c>
      <c r="D21" s="265" t="s">
        <v>228</v>
      </c>
      <c r="E21" s="176" t="s">
        <v>36</v>
      </c>
      <c r="F21" s="296" t="s">
        <v>30</v>
      </c>
      <c r="G21" s="168" t="s">
        <v>30</v>
      </c>
      <c r="H21" s="172" t="s">
        <v>30</v>
      </c>
      <c r="I21" s="196" t="s">
        <v>30</v>
      </c>
      <c r="J21" s="171" t="s">
        <v>30</v>
      </c>
      <c r="K21" s="168" t="s">
        <v>30</v>
      </c>
      <c r="L21" s="168" t="s">
        <v>30</v>
      </c>
      <c r="M21" s="168" t="s">
        <v>30</v>
      </c>
      <c r="N21" s="168" t="s">
        <v>30</v>
      </c>
      <c r="O21" s="168" t="s">
        <v>30</v>
      </c>
      <c r="P21" s="168" t="s">
        <v>30</v>
      </c>
      <c r="Q21" s="168" t="s">
        <v>30</v>
      </c>
      <c r="R21" s="168" t="s">
        <v>30</v>
      </c>
      <c r="S21" s="168" t="s">
        <v>30</v>
      </c>
      <c r="T21" s="168" t="s">
        <v>30</v>
      </c>
      <c r="U21" s="172" t="s">
        <v>30</v>
      </c>
    </row>
    <row r="22" spans="1:21" x14ac:dyDescent="0.25">
      <c r="A22" s="260" t="s">
        <v>52</v>
      </c>
      <c r="B22" s="262" t="s">
        <v>53</v>
      </c>
      <c r="C22" s="263" t="s">
        <v>30</v>
      </c>
      <c r="D22" s="259" t="s">
        <v>11</v>
      </c>
      <c r="E22" s="176" t="s">
        <v>54</v>
      </c>
      <c r="F22" s="296" t="s">
        <v>30</v>
      </c>
      <c r="G22" s="168" t="s">
        <v>30</v>
      </c>
      <c r="H22" s="172" t="s">
        <v>30</v>
      </c>
      <c r="I22" s="196" t="s">
        <v>30</v>
      </c>
      <c r="J22" s="171" t="s">
        <v>30</v>
      </c>
      <c r="K22" s="168" t="s">
        <v>30</v>
      </c>
      <c r="L22" s="168" t="s">
        <v>30</v>
      </c>
      <c r="M22" s="168" t="s">
        <v>30</v>
      </c>
      <c r="N22" s="168" t="s">
        <v>30</v>
      </c>
      <c r="O22" s="168" t="s">
        <v>30</v>
      </c>
      <c r="P22" s="168" t="s">
        <v>30</v>
      </c>
      <c r="Q22" s="168" t="s">
        <v>30</v>
      </c>
      <c r="R22" s="168" t="s">
        <v>30</v>
      </c>
      <c r="S22" s="168" t="s">
        <v>30</v>
      </c>
      <c r="T22" s="168" t="s">
        <v>30</v>
      </c>
      <c r="U22" s="172" t="s">
        <v>30</v>
      </c>
    </row>
    <row r="23" spans="1:21" x14ac:dyDescent="0.25">
      <c r="A23" s="256" t="s">
        <v>300</v>
      </c>
      <c r="B23" s="257" t="s">
        <v>304</v>
      </c>
      <c r="C23" s="263"/>
      <c r="D23" s="259" t="s">
        <v>11</v>
      </c>
      <c r="E23" s="176" t="s">
        <v>57</v>
      </c>
      <c r="F23" s="296" t="s">
        <v>30</v>
      </c>
      <c r="G23" s="168" t="s">
        <v>30</v>
      </c>
      <c r="H23" s="172" t="s">
        <v>30</v>
      </c>
      <c r="I23" s="196" t="s">
        <v>30</v>
      </c>
      <c r="J23" s="171" t="s">
        <v>30</v>
      </c>
      <c r="K23" s="168" t="s">
        <v>30</v>
      </c>
      <c r="L23" s="168" t="s">
        <v>30</v>
      </c>
      <c r="M23" s="168" t="s">
        <v>30</v>
      </c>
      <c r="N23" s="168" t="s">
        <v>30</v>
      </c>
      <c r="O23" s="168" t="s">
        <v>30</v>
      </c>
      <c r="P23" s="168" t="s">
        <v>30</v>
      </c>
      <c r="Q23" s="168" t="s">
        <v>30</v>
      </c>
      <c r="R23" s="168" t="s">
        <v>30</v>
      </c>
      <c r="S23" s="168" t="s">
        <v>30</v>
      </c>
      <c r="T23" s="168" t="s">
        <v>30</v>
      </c>
      <c r="U23" s="172" t="s">
        <v>30</v>
      </c>
    </row>
    <row r="24" spans="1:21" x14ac:dyDescent="0.25">
      <c r="A24" s="266" t="s">
        <v>500</v>
      </c>
      <c r="B24" s="261" t="s">
        <v>501</v>
      </c>
      <c r="C24" s="263"/>
      <c r="D24" s="259" t="s">
        <v>11</v>
      </c>
      <c r="E24" s="176"/>
      <c r="F24" s="296" t="s">
        <v>30</v>
      </c>
      <c r="G24" s="168" t="s">
        <v>30</v>
      </c>
      <c r="H24" s="172" t="s">
        <v>30</v>
      </c>
      <c r="I24" s="196" t="s">
        <v>30</v>
      </c>
      <c r="J24" s="171" t="s">
        <v>30</v>
      </c>
      <c r="K24" s="168" t="s">
        <v>30</v>
      </c>
      <c r="L24" s="168" t="s">
        <v>30</v>
      </c>
      <c r="M24" s="168" t="s">
        <v>30</v>
      </c>
      <c r="N24" s="168" t="s">
        <v>30</v>
      </c>
      <c r="O24" s="168" t="s">
        <v>30</v>
      </c>
      <c r="P24" s="168" t="s">
        <v>30</v>
      </c>
      <c r="Q24" s="168" t="s">
        <v>30</v>
      </c>
      <c r="R24" s="168" t="s">
        <v>30</v>
      </c>
      <c r="S24" s="168" t="s">
        <v>30</v>
      </c>
      <c r="T24" s="168" t="s">
        <v>30</v>
      </c>
      <c r="U24" s="172" t="s">
        <v>40</v>
      </c>
    </row>
    <row r="25" spans="1:21" ht="26" x14ac:dyDescent="0.25">
      <c r="A25" s="266" t="s">
        <v>301</v>
      </c>
      <c r="B25" s="261" t="s">
        <v>303</v>
      </c>
      <c r="C25" s="263"/>
      <c r="D25" s="259" t="s">
        <v>10</v>
      </c>
      <c r="E25" s="176" t="s">
        <v>57</v>
      </c>
      <c r="F25" s="296" t="s">
        <v>30</v>
      </c>
      <c r="G25" s="168" t="s">
        <v>30</v>
      </c>
      <c r="H25" s="172" t="s">
        <v>30</v>
      </c>
      <c r="I25" s="196" t="s">
        <v>30</v>
      </c>
      <c r="J25" s="171" t="s">
        <v>30</v>
      </c>
      <c r="K25" s="168" t="s">
        <v>30</v>
      </c>
      <c r="L25" s="168" t="s">
        <v>30</v>
      </c>
      <c r="M25" s="168" t="s">
        <v>30</v>
      </c>
      <c r="N25" s="168" t="s">
        <v>30</v>
      </c>
      <c r="O25" s="168" t="s">
        <v>30</v>
      </c>
      <c r="P25" s="168" t="s">
        <v>30</v>
      </c>
      <c r="Q25" s="168" t="s">
        <v>30</v>
      </c>
      <c r="R25" s="168" t="s">
        <v>30</v>
      </c>
      <c r="S25" s="168" t="s">
        <v>30</v>
      </c>
      <c r="T25" s="168" t="s">
        <v>30</v>
      </c>
      <c r="U25" s="172" t="s">
        <v>40</v>
      </c>
    </row>
    <row r="26" spans="1:21" ht="26" x14ac:dyDescent="0.25">
      <c r="A26" s="266" t="s">
        <v>302</v>
      </c>
      <c r="B26" s="261" t="s">
        <v>305</v>
      </c>
      <c r="C26" s="263"/>
      <c r="D26" s="259" t="s">
        <v>11</v>
      </c>
      <c r="E26" s="176" t="s">
        <v>57</v>
      </c>
      <c r="F26" s="296" t="s">
        <v>30</v>
      </c>
      <c r="G26" s="168" t="s">
        <v>30</v>
      </c>
      <c r="H26" s="172" t="s">
        <v>30</v>
      </c>
      <c r="I26" s="196" t="s">
        <v>30</v>
      </c>
      <c r="J26" s="171" t="s">
        <v>30</v>
      </c>
      <c r="K26" s="168" t="s">
        <v>30</v>
      </c>
      <c r="L26" s="168" t="s">
        <v>30</v>
      </c>
      <c r="M26" s="168" t="s">
        <v>30</v>
      </c>
      <c r="N26" s="168" t="s">
        <v>30</v>
      </c>
      <c r="O26" s="168" t="s">
        <v>30</v>
      </c>
      <c r="P26" s="168" t="s">
        <v>30</v>
      </c>
      <c r="Q26" s="168" t="s">
        <v>30</v>
      </c>
      <c r="R26" s="168" t="s">
        <v>30</v>
      </c>
      <c r="S26" s="168" t="s">
        <v>30</v>
      </c>
      <c r="T26" s="168" t="s">
        <v>30</v>
      </c>
      <c r="U26" s="172" t="s">
        <v>40</v>
      </c>
    </row>
    <row r="27" spans="1:21" x14ac:dyDescent="0.25">
      <c r="A27" s="266" t="s">
        <v>516</v>
      </c>
      <c r="B27" s="261" t="s">
        <v>519</v>
      </c>
      <c r="C27" s="263"/>
      <c r="D27" s="259"/>
      <c r="E27" s="176" t="s">
        <v>63</v>
      </c>
      <c r="F27" s="296" t="s">
        <v>30</v>
      </c>
      <c r="G27" s="168" t="s">
        <v>30</v>
      </c>
      <c r="H27" s="172" t="s">
        <v>30</v>
      </c>
      <c r="I27" s="196" t="s">
        <v>30</v>
      </c>
      <c r="J27" s="171" t="s">
        <v>30</v>
      </c>
      <c r="K27" s="168" t="s">
        <v>30</v>
      </c>
      <c r="L27" s="168" t="s">
        <v>30</v>
      </c>
      <c r="M27" s="168" t="s">
        <v>30</v>
      </c>
      <c r="N27" s="168" t="s">
        <v>30</v>
      </c>
      <c r="O27" s="168" t="s">
        <v>30</v>
      </c>
      <c r="P27" s="168" t="s">
        <v>30</v>
      </c>
      <c r="Q27" s="168" t="s">
        <v>30</v>
      </c>
      <c r="R27" s="168" t="s">
        <v>30</v>
      </c>
      <c r="S27" s="168" t="s">
        <v>30</v>
      </c>
      <c r="T27" s="168" t="s">
        <v>30</v>
      </c>
      <c r="U27" s="172" t="s">
        <v>30</v>
      </c>
    </row>
    <row r="28" spans="1:21" x14ac:dyDescent="0.25">
      <c r="A28" s="266" t="s">
        <v>517</v>
      </c>
      <c r="B28" s="261" t="s">
        <v>520</v>
      </c>
      <c r="C28" s="263"/>
      <c r="D28" s="259" t="s">
        <v>11</v>
      </c>
      <c r="E28" s="176"/>
      <c r="F28" s="296" t="s">
        <v>30</v>
      </c>
      <c r="G28" s="168" t="s">
        <v>30</v>
      </c>
      <c r="H28" s="172" t="s">
        <v>30</v>
      </c>
      <c r="I28" s="196" t="s">
        <v>30</v>
      </c>
      <c r="J28" s="171" t="s">
        <v>30</v>
      </c>
      <c r="K28" s="168" t="s">
        <v>30</v>
      </c>
      <c r="L28" s="168" t="s">
        <v>30</v>
      </c>
      <c r="M28" s="168" t="s">
        <v>30</v>
      </c>
      <c r="N28" s="168" t="s">
        <v>30</v>
      </c>
      <c r="O28" s="168" t="s">
        <v>30</v>
      </c>
      <c r="P28" s="168" t="s">
        <v>30</v>
      </c>
      <c r="Q28" s="168" t="s">
        <v>30</v>
      </c>
      <c r="R28" s="168" t="s">
        <v>30</v>
      </c>
      <c r="S28" s="168" t="s">
        <v>30</v>
      </c>
      <c r="T28" s="168" t="s">
        <v>30</v>
      </c>
      <c r="U28" s="172" t="s">
        <v>30</v>
      </c>
    </row>
    <row r="29" spans="1:21" x14ac:dyDescent="0.25">
      <c r="A29" s="266" t="s">
        <v>518</v>
      </c>
      <c r="B29" s="261" t="s">
        <v>521</v>
      </c>
      <c r="C29" s="263"/>
      <c r="D29" s="259"/>
      <c r="E29" s="176"/>
      <c r="F29" s="296" t="s">
        <v>30</v>
      </c>
      <c r="G29" s="168" t="s">
        <v>30</v>
      </c>
      <c r="H29" s="172" t="s">
        <v>30</v>
      </c>
      <c r="I29" s="196" t="s">
        <v>30</v>
      </c>
      <c r="J29" s="171" t="s">
        <v>30</v>
      </c>
      <c r="K29" s="168" t="s">
        <v>30</v>
      </c>
      <c r="L29" s="168" t="s">
        <v>30</v>
      </c>
      <c r="M29" s="168" t="s">
        <v>30</v>
      </c>
      <c r="N29" s="168" t="s">
        <v>30</v>
      </c>
      <c r="O29" s="168" t="s">
        <v>30</v>
      </c>
      <c r="P29" s="168" t="s">
        <v>30</v>
      </c>
      <c r="Q29" s="168" t="s">
        <v>30</v>
      </c>
      <c r="R29" s="168" t="s">
        <v>30</v>
      </c>
      <c r="S29" s="168" t="s">
        <v>30</v>
      </c>
      <c r="T29" s="168" t="s">
        <v>30</v>
      </c>
      <c r="U29" s="172" t="s">
        <v>30</v>
      </c>
    </row>
    <row r="30" spans="1:21" ht="26" x14ac:dyDescent="0.25">
      <c r="A30" s="260" t="s">
        <v>55</v>
      </c>
      <c r="B30" s="262" t="s">
        <v>56</v>
      </c>
      <c r="C30" s="263" t="s">
        <v>30</v>
      </c>
      <c r="D30" s="259" t="s">
        <v>11</v>
      </c>
      <c r="E30" s="176"/>
      <c r="F30" s="296" t="s">
        <v>30</v>
      </c>
      <c r="G30" s="168" t="s">
        <v>30</v>
      </c>
      <c r="H30" s="172" t="s">
        <v>30</v>
      </c>
      <c r="I30" s="196" t="s">
        <v>30</v>
      </c>
      <c r="J30" s="171" t="s">
        <v>30</v>
      </c>
      <c r="K30" s="168" t="s">
        <v>30</v>
      </c>
      <c r="L30" s="168" t="s">
        <v>30</v>
      </c>
      <c r="M30" s="168" t="s">
        <v>30</v>
      </c>
      <c r="N30" s="168" t="s">
        <v>30</v>
      </c>
      <c r="O30" s="168" t="s">
        <v>30</v>
      </c>
      <c r="P30" s="168" t="s">
        <v>30</v>
      </c>
      <c r="Q30" s="168" t="s">
        <v>30</v>
      </c>
      <c r="R30" s="168" t="s">
        <v>30</v>
      </c>
      <c r="S30" s="168" t="s">
        <v>30</v>
      </c>
      <c r="T30" s="168" t="s">
        <v>30</v>
      </c>
      <c r="U30" s="172" t="s">
        <v>30</v>
      </c>
    </row>
    <row r="31" spans="1:21" x14ac:dyDescent="0.25">
      <c r="A31" s="260" t="s">
        <v>58</v>
      </c>
      <c r="B31" s="262" t="s">
        <v>318</v>
      </c>
      <c r="C31" s="263" t="s">
        <v>30</v>
      </c>
      <c r="D31" s="259" t="s">
        <v>10</v>
      </c>
      <c r="E31" s="176"/>
      <c r="F31" s="296" t="s">
        <v>30</v>
      </c>
      <c r="G31" s="168" t="s">
        <v>30</v>
      </c>
      <c r="H31" s="172" t="s">
        <v>30</v>
      </c>
      <c r="I31" s="196" t="s">
        <v>30</v>
      </c>
      <c r="J31" s="171" t="s">
        <v>30</v>
      </c>
      <c r="K31" s="168" t="s">
        <v>30</v>
      </c>
      <c r="L31" s="168" t="s">
        <v>30</v>
      </c>
      <c r="M31" s="168" t="s">
        <v>30</v>
      </c>
      <c r="N31" s="168" t="s">
        <v>30</v>
      </c>
      <c r="O31" s="168" t="s">
        <v>30</v>
      </c>
      <c r="P31" s="168" t="s">
        <v>30</v>
      </c>
      <c r="Q31" s="168" t="s">
        <v>30</v>
      </c>
      <c r="R31" s="168" t="s">
        <v>30</v>
      </c>
      <c r="S31" s="168" t="s">
        <v>30</v>
      </c>
      <c r="T31" s="168" t="s">
        <v>30</v>
      </c>
      <c r="U31" s="172" t="s">
        <v>30</v>
      </c>
    </row>
    <row r="32" spans="1:21" x14ac:dyDescent="0.25">
      <c r="A32" s="260" t="s">
        <v>59</v>
      </c>
      <c r="B32" s="262" t="s">
        <v>60</v>
      </c>
      <c r="C32" s="263" t="s">
        <v>30</v>
      </c>
      <c r="D32" s="259" t="s">
        <v>230</v>
      </c>
      <c r="E32" s="176"/>
      <c r="F32" s="296" t="s">
        <v>30</v>
      </c>
      <c r="G32" s="168" t="s">
        <v>30</v>
      </c>
      <c r="H32" s="172" t="s">
        <v>30</v>
      </c>
      <c r="I32" s="196" t="s">
        <v>30</v>
      </c>
      <c r="J32" s="171" t="s">
        <v>30</v>
      </c>
      <c r="K32" s="168" t="s">
        <v>30</v>
      </c>
      <c r="L32" s="168" t="s">
        <v>30</v>
      </c>
      <c r="M32" s="168" t="s">
        <v>30</v>
      </c>
      <c r="N32" s="168" t="s">
        <v>30</v>
      </c>
      <c r="O32" s="168" t="s">
        <v>30</v>
      </c>
      <c r="P32" s="168" t="s">
        <v>30</v>
      </c>
      <c r="Q32" s="168" t="s">
        <v>30</v>
      </c>
      <c r="R32" s="168" t="s">
        <v>30</v>
      </c>
      <c r="S32" s="168" t="s">
        <v>30</v>
      </c>
      <c r="T32" s="168" t="s">
        <v>30</v>
      </c>
      <c r="U32" s="172" t="s">
        <v>30</v>
      </c>
    </row>
    <row r="33" spans="1:21" x14ac:dyDescent="0.25">
      <c r="A33" s="260" t="s">
        <v>61</v>
      </c>
      <c r="B33" s="262" t="s">
        <v>62</v>
      </c>
      <c r="C33" s="263" t="s">
        <v>30</v>
      </c>
      <c r="D33" s="259" t="s">
        <v>228</v>
      </c>
      <c r="E33" s="176"/>
      <c r="F33" s="296" t="s">
        <v>30</v>
      </c>
      <c r="G33" s="168" t="s">
        <v>30</v>
      </c>
      <c r="H33" s="172" t="s">
        <v>30</v>
      </c>
      <c r="I33" s="196" t="s">
        <v>30</v>
      </c>
      <c r="J33" s="171" t="s">
        <v>30</v>
      </c>
      <c r="K33" s="168" t="s">
        <v>30</v>
      </c>
      <c r="L33" s="168" t="s">
        <v>30</v>
      </c>
      <c r="M33" s="168" t="s">
        <v>30</v>
      </c>
      <c r="N33" s="168" t="s">
        <v>30</v>
      </c>
      <c r="O33" s="168" t="s">
        <v>30</v>
      </c>
      <c r="P33" s="168" t="s">
        <v>30</v>
      </c>
      <c r="Q33" s="168" t="s">
        <v>30</v>
      </c>
      <c r="R33" s="168" t="s">
        <v>30</v>
      </c>
      <c r="S33" s="168" t="s">
        <v>30</v>
      </c>
      <c r="T33" s="168" t="s">
        <v>30</v>
      </c>
      <c r="U33" s="172" t="s">
        <v>30</v>
      </c>
    </row>
    <row r="34" spans="1:21" x14ac:dyDescent="0.25">
      <c r="A34" s="260" t="s">
        <v>319</v>
      </c>
      <c r="B34" s="261" t="s">
        <v>320</v>
      </c>
      <c r="C34" s="263"/>
      <c r="D34" s="259" t="s">
        <v>11</v>
      </c>
      <c r="E34" s="176"/>
      <c r="F34" s="296" t="s">
        <v>30</v>
      </c>
      <c r="G34" s="168" t="s">
        <v>30</v>
      </c>
      <c r="H34" s="172" t="s">
        <v>30</v>
      </c>
      <c r="I34" s="196" t="s">
        <v>30</v>
      </c>
      <c r="J34" s="171" t="s">
        <v>30</v>
      </c>
      <c r="K34" s="168" t="s">
        <v>30</v>
      </c>
      <c r="L34" s="168" t="s">
        <v>30</v>
      </c>
      <c r="M34" s="168" t="s">
        <v>30</v>
      </c>
      <c r="N34" s="168" t="s">
        <v>30</v>
      </c>
      <c r="O34" s="168" t="s">
        <v>30</v>
      </c>
      <c r="P34" s="168" t="s">
        <v>30</v>
      </c>
      <c r="Q34" s="168" t="s">
        <v>30</v>
      </c>
      <c r="R34" s="168" t="s">
        <v>30</v>
      </c>
      <c r="S34" s="168" t="s">
        <v>30</v>
      </c>
      <c r="T34" s="168" t="s">
        <v>30</v>
      </c>
      <c r="U34" s="172" t="s">
        <v>30</v>
      </c>
    </row>
    <row r="35" spans="1:21" x14ac:dyDescent="0.25">
      <c r="A35" s="260" t="s">
        <v>321</v>
      </c>
      <c r="B35" s="261" t="s">
        <v>322</v>
      </c>
      <c r="C35" s="263"/>
      <c r="D35" s="259" t="s">
        <v>11</v>
      </c>
      <c r="E35" s="176"/>
      <c r="F35" s="296" t="s">
        <v>30</v>
      </c>
      <c r="G35" s="168" t="s">
        <v>30</v>
      </c>
      <c r="H35" s="172" t="s">
        <v>30</v>
      </c>
      <c r="I35" s="196" t="s">
        <v>30</v>
      </c>
      <c r="J35" s="171" t="s">
        <v>30</v>
      </c>
      <c r="K35" s="168" t="s">
        <v>30</v>
      </c>
      <c r="L35" s="168" t="s">
        <v>30</v>
      </c>
      <c r="M35" s="168" t="s">
        <v>30</v>
      </c>
      <c r="N35" s="168" t="s">
        <v>30</v>
      </c>
      <c r="O35" s="168" t="s">
        <v>30</v>
      </c>
      <c r="P35" s="168" t="s">
        <v>30</v>
      </c>
      <c r="Q35" s="168" t="s">
        <v>30</v>
      </c>
      <c r="R35" s="168" t="s">
        <v>30</v>
      </c>
      <c r="S35" s="168" t="s">
        <v>30</v>
      </c>
      <c r="T35" s="168" t="s">
        <v>30</v>
      </c>
      <c r="U35" s="172" t="s">
        <v>30</v>
      </c>
    </row>
    <row r="36" spans="1:21" x14ac:dyDescent="0.25">
      <c r="A36" s="260" t="s">
        <v>323</v>
      </c>
      <c r="B36" s="261" t="s">
        <v>324</v>
      </c>
      <c r="C36" s="263"/>
      <c r="D36" s="259" t="s">
        <v>11</v>
      </c>
      <c r="E36" s="176"/>
      <c r="F36" s="296" t="s">
        <v>30</v>
      </c>
      <c r="G36" s="168" t="s">
        <v>30</v>
      </c>
      <c r="H36" s="172" t="s">
        <v>30</v>
      </c>
      <c r="I36" s="196" t="s">
        <v>30</v>
      </c>
      <c r="J36" s="171" t="s">
        <v>30</v>
      </c>
      <c r="K36" s="168" t="s">
        <v>30</v>
      </c>
      <c r="L36" s="168" t="s">
        <v>30</v>
      </c>
      <c r="M36" s="168" t="s">
        <v>30</v>
      </c>
      <c r="N36" s="168" t="s">
        <v>30</v>
      </c>
      <c r="O36" s="168" t="s">
        <v>30</v>
      </c>
      <c r="P36" s="168" t="s">
        <v>30</v>
      </c>
      <c r="Q36" s="168" t="s">
        <v>30</v>
      </c>
      <c r="R36" s="168" t="s">
        <v>30</v>
      </c>
      <c r="S36" s="168" t="s">
        <v>30</v>
      </c>
      <c r="T36" s="168" t="s">
        <v>30</v>
      </c>
      <c r="U36" s="172" t="s">
        <v>30</v>
      </c>
    </row>
    <row r="37" spans="1:21" x14ac:dyDescent="0.25">
      <c r="A37" s="260" t="s">
        <v>325</v>
      </c>
      <c r="B37" s="261" t="s">
        <v>326</v>
      </c>
      <c r="C37" s="263"/>
      <c r="D37" s="259" t="s">
        <v>11</v>
      </c>
      <c r="E37" s="176"/>
      <c r="F37" s="296" t="s">
        <v>30</v>
      </c>
      <c r="G37" s="168" t="s">
        <v>30</v>
      </c>
      <c r="H37" s="172" t="s">
        <v>30</v>
      </c>
      <c r="I37" s="196" t="s">
        <v>30</v>
      </c>
      <c r="J37" s="171" t="s">
        <v>30</v>
      </c>
      <c r="K37" s="168" t="s">
        <v>30</v>
      </c>
      <c r="L37" s="168" t="s">
        <v>30</v>
      </c>
      <c r="M37" s="168" t="s">
        <v>30</v>
      </c>
      <c r="N37" s="168" t="s">
        <v>30</v>
      </c>
      <c r="O37" s="168" t="s">
        <v>30</v>
      </c>
      <c r="P37" s="168" t="s">
        <v>30</v>
      </c>
      <c r="Q37" s="168" t="s">
        <v>30</v>
      </c>
      <c r="R37" s="168" t="s">
        <v>30</v>
      </c>
      <c r="S37" s="168" t="s">
        <v>30</v>
      </c>
      <c r="T37" s="168" t="s">
        <v>30</v>
      </c>
      <c r="U37" s="172" t="s">
        <v>30</v>
      </c>
    </row>
    <row r="38" spans="1:21" x14ac:dyDescent="0.25">
      <c r="A38" s="260" t="s">
        <v>327</v>
      </c>
      <c r="B38" s="261" t="s">
        <v>328</v>
      </c>
      <c r="C38" s="263"/>
      <c r="D38" s="259" t="s">
        <v>10</v>
      </c>
      <c r="E38" s="176"/>
      <c r="F38" s="296" t="s">
        <v>30</v>
      </c>
      <c r="G38" s="168" t="s">
        <v>30</v>
      </c>
      <c r="H38" s="172" t="s">
        <v>30</v>
      </c>
      <c r="I38" s="196" t="s">
        <v>30</v>
      </c>
      <c r="J38" s="171" t="s">
        <v>30</v>
      </c>
      <c r="K38" s="168" t="s">
        <v>30</v>
      </c>
      <c r="L38" s="168" t="s">
        <v>30</v>
      </c>
      <c r="M38" s="168" t="s">
        <v>30</v>
      </c>
      <c r="N38" s="168" t="s">
        <v>30</v>
      </c>
      <c r="O38" s="168" t="s">
        <v>30</v>
      </c>
      <c r="P38" s="168" t="s">
        <v>30</v>
      </c>
      <c r="Q38" s="168" t="s">
        <v>30</v>
      </c>
      <c r="R38" s="168" t="s">
        <v>30</v>
      </c>
      <c r="S38" s="168" t="s">
        <v>30</v>
      </c>
      <c r="T38" s="168" t="s">
        <v>30</v>
      </c>
      <c r="U38" s="172" t="s">
        <v>30</v>
      </c>
    </row>
    <row r="39" spans="1:21" x14ac:dyDescent="0.25">
      <c r="A39" s="260" t="s">
        <v>329</v>
      </c>
      <c r="B39" s="261" t="s">
        <v>330</v>
      </c>
      <c r="C39" s="263"/>
      <c r="D39" s="259" t="s">
        <v>10</v>
      </c>
      <c r="E39" s="176"/>
      <c r="F39" s="296" t="s">
        <v>30</v>
      </c>
      <c r="G39" s="168" t="s">
        <v>30</v>
      </c>
      <c r="H39" s="172" t="s">
        <v>30</v>
      </c>
      <c r="I39" s="196" t="s">
        <v>30</v>
      </c>
      <c r="J39" s="171" t="s">
        <v>30</v>
      </c>
      <c r="K39" s="168" t="s">
        <v>30</v>
      </c>
      <c r="L39" s="168" t="s">
        <v>30</v>
      </c>
      <c r="M39" s="168" t="s">
        <v>30</v>
      </c>
      <c r="N39" s="168" t="s">
        <v>30</v>
      </c>
      <c r="O39" s="168" t="s">
        <v>30</v>
      </c>
      <c r="P39" s="168" t="s">
        <v>30</v>
      </c>
      <c r="Q39" s="168" t="s">
        <v>30</v>
      </c>
      <c r="R39" s="168" t="s">
        <v>30</v>
      </c>
      <c r="S39" s="168" t="s">
        <v>30</v>
      </c>
      <c r="T39" s="168" t="s">
        <v>30</v>
      </c>
      <c r="U39" s="172" t="s">
        <v>30</v>
      </c>
    </row>
    <row r="40" spans="1:21" x14ac:dyDescent="0.25">
      <c r="A40" s="260" t="s">
        <v>331</v>
      </c>
      <c r="B40" s="261" t="s">
        <v>332</v>
      </c>
      <c r="C40" s="263"/>
      <c r="D40" s="259" t="s">
        <v>11</v>
      </c>
      <c r="E40" s="176"/>
      <c r="F40" s="296" t="s">
        <v>30</v>
      </c>
      <c r="G40" s="168" t="s">
        <v>30</v>
      </c>
      <c r="H40" s="172" t="s">
        <v>30</v>
      </c>
      <c r="I40" s="196" t="s">
        <v>30</v>
      </c>
      <c r="J40" s="171" t="s">
        <v>30</v>
      </c>
      <c r="K40" s="168" t="s">
        <v>30</v>
      </c>
      <c r="L40" s="168" t="s">
        <v>30</v>
      </c>
      <c r="M40" s="168" t="s">
        <v>30</v>
      </c>
      <c r="N40" s="168" t="s">
        <v>30</v>
      </c>
      <c r="O40" s="168" t="s">
        <v>30</v>
      </c>
      <c r="P40" s="168" t="s">
        <v>30</v>
      </c>
      <c r="Q40" s="168" t="s">
        <v>30</v>
      </c>
      <c r="R40" s="168" t="s">
        <v>30</v>
      </c>
      <c r="S40" s="168" t="s">
        <v>30</v>
      </c>
      <c r="T40" s="168" t="s">
        <v>30</v>
      </c>
      <c r="U40" s="172" t="s">
        <v>30</v>
      </c>
    </row>
    <row r="41" spans="1:21" x14ac:dyDescent="0.25">
      <c r="A41" s="260" t="s">
        <v>574</v>
      </c>
      <c r="B41" s="261"/>
      <c r="C41" s="263"/>
      <c r="D41" s="259" t="s">
        <v>11</v>
      </c>
      <c r="E41" s="176" t="s">
        <v>29</v>
      </c>
      <c r="F41" s="296" t="s">
        <v>30</v>
      </c>
      <c r="G41" s="168" t="s">
        <v>30</v>
      </c>
      <c r="H41" s="172" t="s">
        <v>30</v>
      </c>
      <c r="I41" s="196" t="s">
        <v>30</v>
      </c>
      <c r="J41" s="171" t="s">
        <v>30</v>
      </c>
      <c r="K41" s="168" t="s">
        <v>30</v>
      </c>
      <c r="L41" s="168" t="s">
        <v>30</v>
      </c>
      <c r="M41" s="168" t="s">
        <v>30</v>
      </c>
      <c r="N41" s="168" t="s">
        <v>30</v>
      </c>
      <c r="O41" s="168" t="s">
        <v>30</v>
      </c>
      <c r="P41" s="168" t="s">
        <v>30</v>
      </c>
      <c r="Q41" s="168" t="s">
        <v>30</v>
      </c>
      <c r="R41" s="168" t="s">
        <v>30</v>
      </c>
      <c r="S41" s="168" t="s">
        <v>30</v>
      </c>
      <c r="T41" s="168" t="s">
        <v>30</v>
      </c>
      <c r="U41" s="172" t="s">
        <v>30</v>
      </c>
    </row>
    <row r="42" spans="1:21" x14ac:dyDescent="0.25">
      <c r="A42" s="260" t="s">
        <v>333</v>
      </c>
      <c r="B42" s="261" t="s">
        <v>334</v>
      </c>
      <c r="C42" s="263"/>
      <c r="D42" s="259" t="s">
        <v>11</v>
      </c>
      <c r="E42" s="176"/>
      <c r="F42" s="296" t="s">
        <v>30</v>
      </c>
      <c r="G42" s="168" t="s">
        <v>30</v>
      </c>
      <c r="H42" s="172" t="s">
        <v>30</v>
      </c>
      <c r="I42" s="196" t="s">
        <v>30</v>
      </c>
      <c r="J42" s="171" t="s">
        <v>30</v>
      </c>
      <c r="K42" s="168" t="s">
        <v>30</v>
      </c>
      <c r="L42" s="168" t="s">
        <v>30</v>
      </c>
      <c r="M42" s="168" t="s">
        <v>30</v>
      </c>
      <c r="N42" s="168" t="s">
        <v>30</v>
      </c>
      <c r="O42" s="168" t="s">
        <v>30</v>
      </c>
      <c r="P42" s="168" t="s">
        <v>30</v>
      </c>
      <c r="Q42" s="168" t="s">
        <v>30</v>
      </c>
      <c r="R42" s="168" t="s">
        <v>30</v>
      </c>
      <c r="S42" s="168" t="s">
        <v>30</v>
      </c>
      <c r="T42" s="168" t="s">
        <v>30</v>
      </c>
      <c r="U42" s="172" t="s">
        <v>30</v>
      </c>
    </row>
    <row r="43" spans="1:21" x14ac:dyDescent="0.25">
      <c r="A43" s="260" t="s">
        <v>575</v>
      </c>
      <c r="B43" s="261"/>
      <c r="C43" s="263"/>
      <c r="D43" s="259" t="s">
        <v>10</v>
      </c>
      <c r="E43" s="176" t="s">
        <v>67</v>
      </c>
      <c r="F43" s="296" t="s">
        <v>30</v>
      </c>
      <c r="G43" s="168" t="s">
        <v>30</v>
      </c>
      <c r="H43" s="172" t="s">
        <v>30</v>
      </c>
      <c r="I43" s="196" t="s">
        <v>30</v>
      </c>
      <c r="J43" s="171" t="s">
        <v>30</v>
      </c>
      <c r="K43" s="168" t="s">
        <v>30</v>
      </c>
      <c r="L43" s="168" t="s">
        <v>30</v>
      </c>
      <c r="M43" s="168" t="s">
        <v>30</v>
      </c>
      <c r="N43" s="168" t="s">
        <v>30</v>
      </c>
      <c r="O43" s="168" t="s">
        <v>30</v>
      </c>
      <c r="P43" s="168" t="s">
        <v>30</v>
      </c>
      <c r="Q43" s="168" t="s">
        <v>30</v>
      </c>
      <c r="R43" s="168" t="s">
        <v>30</v>
      </c>
      <c r="S43" s="168" t="s">
        <v>30</v>
      </c>
      <c r="T43" s="168" t="s">
        <v>30</v>
      </c>
      <c r="U43" s="172" t="s">
        <v>30</v>
      </c>
    </row>
    <row r="44" spans="1:21" x14ac:dyDescent="0.25">
      <c r="A44" s="260" t="s">
        <v>335</v>
      </c>
      <c r="B44" s="261" t="s">
        <v>336</v>
      </c>
      <c r="C44" s="263"/>
      <c r="D44" s="259" t="s">
        <v>11</v>
      </c>
      <c r="E44" s="176" t="s">
        <v>29</v>
      </c>
      <c r="F44" s="296" t="s">
        <v>30</v>
      </c>
      <c r="G44" s="168" t="s">
        <v>30</v>
      </c>
      <c r="H44" s="172" t="s">
        <v>30</v>
      </c>
      <c r="I44" s="196" t="s">
        <v>30</v>
      </c>
      <c r="J44" s="171" t="s">
        <v>30</v>
      </c>
      <c r="K44" s="168" t="s">
        <v>30</v>
      </c>
      <c r="L44" s="168" t="s">
        <v>30</v>
      </c>
      <c r="M44" s="168" t="s">
        <v>30</v>
      </c>
      <c r="N44" s="168" t="s">
        <v>30</v>
      </c>
      <c r="O44" s="168" t="s">
        <v>30</v>
      </c>
      <c r="P44" s="168" t="s">
        <v>30</v>
      </c>
      <c r="Q44" s="168" t="s">
        <v>30</v>
      </c>
      <c r="R44" s="168" t="s">
        <v>30</v>
      </c>
      <c r="S44" s="168" t="s">
        <v>30</v>
      </c>
      <c r="T44" s="168" t="s">
        <v>30</v>
      </c>
      <c r="U44" s="172" t="s">
        <v>30</v>
      </c>
    </row>
    <row r="45" spans="1:21" ht="26" x14ac:dyDescent="0.25">
      <c r="A45" s="260" t="s">
        <v>337</v>
      </c>
      <c r="B45" s="261" t="s">
        <v>338</v>
      </c>
      <c r="C45" s="263"/>
      <c r="D45" s="259" t="s">
        <v>228</v>
      </c>
      <c r="E45" s="176" t="s">
        <v>64</v>
      </c>
      <c r="F45" s="296" t="s">
        <v>30</v>
      </c>
      <c r="G45" s="168" t="s">
        <v>30</v>
      </c>
      <c r="H45" s="172" t="s">
        <v>30</v>
      </c>
      <c r="I45" s="196" t="s">
        <v>30</v>
      </c>
      <c r="J45" s="171" t="s">
        <v>30</v>
      </c>
      <c r="K45" s="168" t="s">
        <v>30</v>
      </c>
      <c r="L45" s="168" t="s">
        <v>30</v>
      </c>
      <c r="M45" s="168" t="s">
        <v>30</v>
      </c>
      <c r="N45" s="168" t="s">
        <v>30</v>
      </c>
      <c r="O45" s="168" t="s">
        <v>30</v>
      </c>
      <c r="P45" s="168" t="s">
        <v>30</v>
      </c>
      <c r="Q45" s="168" t="s">
        <v>30</v>
      </c>
      <c r="R45" s="168" t="s">
        <v>30</v>
      </c>
      <c r="S45" s="168" t="s">
        <v>30</v>
      </c>
      <c r="T45" s="168" t="s">
        <v>30</v>
      </c>
      <c r="U45" s="172" t="s">
        <v>30</v>
      </c>
    </row>
    <row r="46" spans="1:21" x14ac:dyDescent="0.25">
      <c r="A46" s="260" t="s">
        <v>64</v>
      </c>
      <c r="B46" s="262" t="s">
        <v>339</v>
      </c>
      <c r="C46" s="263" t="s">
        <v>30</v>
      </c>
      <c r="D46" s="259" t="s">
        <v>228</v>
      </c>
      <c r="E46" s="176" t="s">
        <v>74</v>
      </c>
      <c r="F46" s="296" t="s">
        <v>25</v>
      </c>
      <c r="G46" s="168" t="s">
        <v>30</v>
      </c>
      <c r="H46" s="172" t="s">
        <v>30</v>
      </c>
      <c r="I46" s="196" t="s">
        <v>30</v>
      </c>
      <c r="J46" s="171" t="s">
        <v>30</v>
      </c>
      <c r="K46" s="168" t="s">
        <v>30</v>
      </c>
      <c r="L46" s="168" t="s">
        <v>25</v>
      </c>
      <c r="M46" s="168" t="s">
        <v>30</v>
      </c>
      <c r="N46" s="168" t="s">
        <v>30</v>
      </c>
      <c r="O46" s="168" t="s">
        <v>30</v>
      </c>
      <c r="P46" s="168" t="s">
        <v>30</v>
      </c>
      <c r="Q46" s="168" t="s">
        <v>25</v>
      </c>
      <c r="R46" s="168" t="s">
        <v>30</v>
      </c>
      <c r="S46" s="168" t="s">
        <v>30</v>
      </c>
      <c r="T46" s="168" t="s">
        <v>30</v>
      </c>
      <c r="U46" s="172" t="s">
        <v>30</v>
      </c>
    </row>
    <row r="47" spans="1:21" x14ac:dyDescent="0.25">
      <c r="A47" s="260" t="s">
        <v>267</v>
      </c>
      <c r="B47" s="262" t="s">
        <v>268</v>
      </c>
      <c r="C47" s="263"/>
      <c r="D47" s="259" t="s">
        <v>228</v>
      </c>
      <c r="E47" s="176" t="s">
        <v>76</v>
      </c>
      <c r="F47" s="296" t="s">
        <v>30</v>
      </c>
      <c r="G47" s="168" t="s">
        <v>30</v>
      </c>
      <c r="H47" s="172" t="s">
        <v>30</v>
      </c>
      <c r="I47" s="196" t="s">
        <v>30</v>
      </c>
      <c r="J47" s="171" t="s">
        <v>30</v>
      </c>
      <c r="K47" s="168" t="s">
        <v>30</v>
      </c>
      <c r="L47" s="168" t="s">
        <v>30</v>
      </c>
      <c r="M47" s="168" t="s">
        <v>30</v>
      </c>
      <c r="N47" s="168" t="s">
        <v>30</v>
      </c>
      <c r="O47" s="168" t="s">
        <v>30</v>
      </c>
      <c r="P47" s="168" t="s">
        <v>30</v>
      </c>
      <c r="Q47" s="168" t="s">
        <v>25</v>
      </c>
      <c r="R47" s="168" t="s">
        <v>30</v>
      </c>
      <c r="S47" s="168" t="s">
        <v>30</v>
      </c>
      <c r="T47" s="168" t="s">
        <v>30</v>
      </c>
      <c r="U47" s="172" t="s">
        <v>30</v>
      </c>
    </row>
    <row r="48" spans="1:21" x14ac:dyDescent="0.25">
      <c r="A48" s="260" t="s">
        <v>65</v>
      </c>
      <c r="B48" s="262" t="s">
        <v>66</v>
      </c>
      <c r="C48" s="263" t="s">
        <v>30</v>
      </c>
      <c r="D48" s="265" t="s">
        <v>228</v>
      </c>
      <c r="E48" s="176" t="s">
        <v>65</v>
      </c>
      <c r="F48" s="296" t="s">
        <v>25</v>
      </c>
      <c r="G48" s="168" t="s">
        <v>30</v>
      </c>
      <c r="H48" s="172" t="s">
        <v>30</v>
      </c>
      <c r="I48" s="196" t="s">
        <v>30</v>
      </c>
      <c r="J48" s="171" t="s">
        <v>30</v>
      </c>
      <c r="K48" s="168" t="s">
        <v>30</v>
      </c>
      <c r="L48" s="168" t="s">
        <v>25</v>
      </c>
      <c r="M48" s="168" t="s">
        <v>30</v>
      </c>
      <c r="N48" s="168" t="s">
        <v>30</v>
      </c>
      <c r="O48" s="168" t="s">
        <v>30</v>
      </c>
      <c r="P48" s="168" t="s">
        <v>30</v>
      </c>
      <c r="Q48" s="168" t="s">
        <v>30</v>
      </c>
      <c r="R48" s="168" t="s">
        <v>30</v>
      </c>
      <c r="S48" s="168" t="s">
        <v>30</v>
      </c>
      <c r="T48" s="168" t="s">
        <v>30</v>
      </c>
      <c r="U48" s="172" t="s">
        <v>30</v>
      </c>
    </row>
    <row r="49" spans="1:21" x14ac:dyDescent="0.25">
      <c r="A49" s="260" t="s">
        <v>68</v>
      </c>
      <c r="B49" s="262" t="s">
        <v>69</v>
      </c>
      <c r="C49" s="263" t="s">
        <v>30</v>
      </c>
      <c r="D49" s="259" t="s">
        <v>228</v>
      </c>
      <c r="E49" s="177" t="s">
        <v>72</v>
      </c>
      <c r="F49" s="296" t="s">
        <v>30</v>
      </c>
      <c r="G49" s="168" t="s">
        <v>30</v>
      </c>
      <c r="H49" s="172" t="s">
        <v>30</v>
      </c>
      <c r="I49" s="196" t="s">
        <v>30</v>
      </c>
      <c r="J49" s="171" t="s">
        <v>30</v>
      </c>
      <c r="K49" s="168" t="s">
        <v>30</v>
      </c>
      <c r="L49" s="168" t="s">
        <v>30</v>
      </c>
      <c r="M49" s="168" t="s">
        <v>30</v>
      </c>
      <c r="N49" s="168" t="s">
        <v>30</v>
      </c>
      <c r="O49" s="168" t="s">
        <v>30</v>
      </c>
      <c r="P49" s="168" t="s">
        <v>30</v>
      </c>
      <c r="Q49" s="168" t="s">
        <v>30</v>
      </c>
      <c r="R49" s="168" t="s">
        <v>40</v>
      </c>
      <c r="S49" s="168" t="s">
        <v>30</v>
      </c>
      <c r="T49" s="168" t="s">
        <v>30</v>
      </c>
      <c r="U49" s="172" t="s">
        <v>30</v>
      </c>
    </row>
    <row r="50" spans="1:21" x14ac:dyDescent="0.25">
      <c r="A50" s="260" t="s">
        <v>70</v>
      </c>
      <c r="B50" s="262" t="s">
        <v>71</v>
      </c>
      <c r="C50" s="263" t="s">
        <v>30</v>
      </c>
      <c r="D50" s="259" t="s">
        <v>228</v>
      </c>
      <c r="E50" s="177" t="s">
        <v>70</v>
      </c>
      <c r="F50" s="296" t="s">
        <v>30</v>
      </c>
      <c r="G50" s="168" t="s">
        <v>30</v>
      </c>
      <c r="H50" s="172" t="s">
        <v>30</v>
      </c>
      <c r="I50" s="196" t="s">
        <v>30</v>
      </c>
      <c r="J50" s="171" t="s">
        <v>30</v>
      </c>
      <c r="K50" s="168" t="s">
        <v>30</v>
      </c>
      <c r="L50" s="168" t="s">
        <v>25</v>
      </c>
      <c r="M50" s="168" t="s">
        <v>30</v>
      </c>
      <c r="N50" s="168" t="s">
        <v>30</v>
      </c>
      <c r="O50" s="168" t="s">
        <v>30</v>
      </c>
      <c r="P50" s="168" t="s">
        <v>30</v>
      </c>
      <c r="Q50" s="168" t="s">
        <v>30</v>
      </c>
      <c r="R50" s="168" t="s">
        <v>30</v>
      </c>
      <c r="S50" s="168" t="s">
        <v>30</v>
      </c>
      <c r="T50" s="168" t="s">
        <v>30</v>
      </c>
      <c r="U50" s="172" t="s">
        <v>30</v>
      </c>
    </row>
    <row r="51" spans="1:21" x14ac:dyDescent="0.25">
      <c r="A51" s="260" t="s">
        <v>72</v>
      </c>
      <c r="B51" s="262" t="s">
        <v>73</v>
      </c>
      <c r="C51" s="263" t="s">
        <v>30</v>
      </c>
      <c r="D51" s="259" t="s">
        <v>228</v>
      </c>
      <c r="E51" s="177" t="s">
        <v>70</v>
      </c>
      <c r="F51" s="296" t="s">
        <v>30</v>
      </c>
      <c r="G51" s="168" t="s">
        <v>30</v>
      </c>
      <c r="H51" s="172" t="s">
        <v>30</v>
      </c>
      <c r="I51" s="196" t="s">
        <v>30</v>
      </c>
      <c r="J51" s="171" t="s">
        <v>30</v>
      </c>
      <c r="K51" s="168" t="s">
        <v>30</v>
      </c>
      <c r="L51" s="168" t="s">
        <v>30</v>
      </c>
      <c r="M51" s="168" t="s">
        <v>30</v>
      </c>
      <c r="N51" s="168" t="s">
        <v>30</v>
      </c>
      <c r="O51" s="168" t="s">
        <v>30</v>
      </c>
      <c r="P51" s="168" t="s">
        <v>30</v>
      </c>
      <c r="Q51" s="168" t="s">
        <v>30</v>
      </c>
      <c r="R51" s="168" t="s">
        <v>30</v>
      </c>
      <c r="S51" s="168" t="s">
        <v>30</v>
      </c>
      <c r="T51" s="168" t="s">
        <v>30</v>
      </c>
      <c r="U51" s="172" t="s">
        <v>30</v>
      </c>
    </row>
    <row r="52" spans="1:21" x14ac:dyDescent="0.25">
      <c r="A52" s="260" t="s">
        <v>75</v>
      </c>
      <c r="B52" s="262" t="s">
        <v>340</v>
      </c>
      <c r="C52" s="263" t="s">
        <v>30</v>
      </c>
      <c r="D52" s="259" t="s">
        <v>228</v>
      </c>
      <c r="E52" s="176" t="s">
        <v>76</v>
      </c>
      <c r="F52" s="296" t="s">
        <v>30</v>
      </c>
      <c r="G52" s="168" t="s">
        <v>30</v>
      </c>
      <c r="H52" s="172" t="s">
        <v>30</v>
      </c>
      <c r="I52" s="196" t="s">
        <v>30</v>
      </c>
      <c r="J52" s="171" t="s">
        <v>30</v>
      </c>
      <c r="K52" s="168" t="s">
        <v>30</v>
      </c>
      <c r="L52" s="168" t="s">
        <v>30</v>
      </c>
      <c r="M52" s="168" t="s">
        <v>30</v>
      </c>
      <c r="N52" s="168" t="s">
        <v>30</v>
      </c>
      <c r="O52" s="168" t="s">
        <v>30</v>
      </c>
      <c r="P52" s="168" t="s">
        <v>30</v>
      </c>
      <c r="Q52" s="168" t="s">
        <v>25</v>
      </c>
      <c r="R52" s="168" t="s">
        <v>30</v>
      </c>
      <c r="S52" s="168" t="s">
        <v>30</v>
      </c>
      <c r="T52" s="168" t="s">
        <v>30</v>
      </c>
      <c r="U52" s="172" t="s">
        <v>30</v>
      </c>
    </row>
    <row r="53" spans="1:21" x14ac:dyDescent="0.25">
      <c r="A53" s="260" t="s">
        <v>77</v>
      </c>
      <c r="B53" s="262" t="s">
        <v>341</v>
      </c>
      <c r="C53" s="263" t="s">
        <v>30</v>
      </c>
      <c r="D53" s="259" t="s">
        <v>228</v>
      </c>
      <c r="E53" s="176"/>
      <c r="F53" s="296" t="s">
        <v>30</v>
      </c>
      <c r="G53" s="168" t="s">
        <v>30</v>
      </c>
      <c r="H53" s="172" t="s">
        <v>30</v>
      </c>
      <c r="I53" s="196" t="s">
        <v>30</v>
      </c>
      <c r="J53" s="171" t="s">
        <v>30</v>
      </c>
      <c r="K53" s="168" t="s">
        <v>30</v>
      </c>
      <c r="L53" s="168" t="s">
        <v>25</v>
      </c>
      <c r="M53" s="168" t="s">
        <v>30</v>
      </c>
      <c r="N53" s="168" t="s">
        <v>30</v>
      </c>
      <c r="O53" s="168" t="s">
        <v>30</v>
      </c>
      <c r="P53" s="168" t="s">
        <v>30</v>
      </c>
      <c r="Q53" s="168" t="s">
        <v>30</v>
      </c>
      <c r="R53" s="168" t="s">
        <v>30</v>
      </c>
      <c r="S53" s="168" t="s">
        <v>30</v>
      </c>
      <c r="T53" s="168" t="s">
        <v>30</v>
      </c>
      <c r="U53" s="172" t="s">
        <v>30</v>
      </c>
    </row>
    <row r="54" spans="1:21" x14ac:dyDescent="0.25">
      <c r="A54" s="260" t="s">
        <v>78</v>
      </c>
      <c r="B54" s="262" t="s">
        <v>79</v>
      </c>
      <c r="C54" s="263" t="s">
        <v>30</v>
      </c>
      <c r="D54" s="259" t="s">
        <v>11</v>
      </c>
      <c r="E54" s="176"/>
      <c r="F54" s="296" t="s">
        <v>30</v>
      </c>
      <c r="G54" s="168" t="s">
        <v>30</v>
      </c>
      <c r="H54" s="172" t="s">
        <v>30</v>
      </c>
      <c r="I54" s="196" t="s">
        <v>30</v>
      </c>
      <c r="J54" s="171" t="s">
        <v>30</v>
      </c>
      <c r="K54" s="168" t="s">
        <v>30</v>
      </c>
      <c r="L54" s="168" t="s">
        <v>30</v>
      </c>
      <c r="M54" s="168" t="s">
        <v>30</v>
      </c>
      <c r="N54" s="168" t="s">
        <v>30</v>
      </c>
      <c r="O54" s="168" t="s">
        <v>30</v>
      </c>
      <c r="P54" s="168" t="s">
        <v>30</v>
      </c>
      <c r="Q54" s="168" t="s">
        <v>30</v>
      </c>
      <c r="R54" s="168" t="s">
        <v>30</v>
      </c>
      <c r="S54" s="168" t="s">
        <v>30</v>
      </c>
      <c r="T54" s="168" t="s">
        <v>30</v>
      </c>
      <c r="U54" s="172" t="s">
        <v>30</v>
      </c>
    </row>
    <row r="55" spans="1:21" x14ac:dyDescent="0.25">
      <c r="A55" s="260" t="s">
        <v>80</v>
      </c>
      <c r="B55" s="262" t="s">
        <v>81</v>
      </c>
      <c r="C55" s="263" t="s">
        <v>30</v>
      </c>
      <c r="D55" s="259" t="s">
        <v>10</v>
      </c>
      <c r="E55" s="176"/>
      <c r="F55" s="296" t="s">
        <v>30</v>
      </c>
      <c r="G55" s="168" t="s">
        <v>30</v>
      </c>
      <c r="H55" s="172" t="s">
        <v>30</v>
      </c>
      <c r="I55" s="196" t="s">
        <v>30</v>
      </c>
      <c r="J55" s="171" t="s">
        <v>30</v>
      </c>
      <c r="K55" s="168" t="s">
        <v>30</v>
      </c>
      <c r="L55" s="168" t="s">
        <v>30</v>
      </c>
      <c r="M55" s="168" t="s">
        <v>30</v>
      </c>
      <c r="N55" s="168" t="s">
        <v>30</v>
      </c>
      <c r="O55" s="168" t="s">
        <v>30</v>
      </c>
      <c r="P55" s="168" t="s">
        <v>30</v>
      </c>
      <c r="Q55" s="168" t="s">
        <v>30</v>
      </c>
      <c r="R55" s="168" t="s">
        <v>30</v>
      </c>
      <c r="S55" s="168" t="s">
        <v>30</v>
      </c>
      <c r="T55" s="168" t="s">
        <v>30</v>
      </c>
      <c r="U55" s="172" t="s">
        <v>30</v>
      </c>
    </row>
    <row r="56" spans="1:21" x14ac:dyDescent="0.25">
      <c r="A56" s="260" t="s">
        <v>82</v>
      </c>
      <c r="B56" s="262" t="s">
        <v>83</v>
      </c>
      <c r="C56" s="263" t="s">
        <v>30</v>
      </c>
      <c r="D56" s="259" t="s">
        <v>228</v>
      </c>
      <c r="E56" s="176"/>
      <c r="F56" s="296" t="s">
        <v>30</v>
      </c>
      <c r="G56" s="168" t="s">
        <v>30</v>
      </c>
      <c r="H56" s="172" t="s">
        <v>30</v>
      </c>
      <c r="I56" s="196" t="s">
        <v>30</v>
      </c>
      <c r="J56" s="171" t="s">
        <v>30</v>
      </c>
      <c r="K56" s="168" t="s">
        <v>30</v>
      </c>
      <c r="L56" s="168" t="s">
        <v>30</v>
      </c>
      <c r="M56" s="168" t="s">
        <v>30</v>
      </c>
      <c r="N56" s="168" t="s">
        <v>30</v>
      </c>
      <c r="O56" s="168" t="s">
        <v>30</v>
      </c>
      <c r="P56" s="168" t="s">
        <v>30</v>
      </c>
      <c r="Q56" s="168" t="s">
        <v>30</v>
      </c>
      <c r="R56" s="168" t="s">
        <v>30</v>
      </c>
      <c r="S56" s="168" t="s">
        <v>30</v>
      </c>
      <c r="T56" s="168" t="s">
        <v>30</v>
      </c>
      <c r="U56" s="172" t="s">
        <v>30</v>
      </c>
    </row>
    <row r="57" spans="1:21" x14ac:dyDescent="0.25">
      <c r="A57" s="260" t="s">
        <v>342</v>
      </c>
      <c r="B57" s="262" t="s">
        <v>343</v>
      </c>
      <c r="C57" s="263"/>
      <c r="D57" s="259" t="s">
        <v>229</v>
      </c>
      <c r="E57" s="176"/>
      <c r="F57" s="296" t="s">
        <v>30</v>
      </c>
      <c r="G57" s="168" t="s">
        <v>30</v>
      </c>
      <c r="H57" s="172" t="s">
        <v>30</v>
      </c>
      <c r="I57" s="196" t="s">
        <v>30</v>
      </c>
      <c r="J57" s="171" t="s">
        <v>30</v>
      </c>
      <c r="K57" s="168" t="s">
        <v>30</v>
      </c>
      <c r="L57" s="168" t="s">
        <v>30</v>
      </c>
      <c r="M57" s="168" t="s">
        <v>40</v>
      </c>
      <c r="N57" s="168" t="s">
        <v>30</v>
      </c>
      <c r="O57" s="168" t="s">
        <v>30</v>
      </c>
      <c r="P57" s="168" t="s">
        <v>30</v>
      </c>
      <c r="Q57" s="168" t="s">
        <v>30</v>
      </c>
      <c r="R57" s="168" t="s">
        <v>30</v>
      </c>
      <c r="S57" s="168" t="s">
        <v>30</v>
      </c>
      <c r="T57" s="168" t="s">
        <v>30</v>
      </c>
      <c r="U57" s="172" t="s">
        <v>25</v>
      </c>
    </row>
    <row r="58" spans="1:21" x14ac:dyDescent="0.25">
      <c r="A58" s="260" t="s">
        <v>344</v>
      </c>
      <c r="B58" s="262" t="s">
        <v>272</v>
      </c>
      <c r="C58" s="263"/>
      <c r="D58" s="259" t="s">
        <v>11</v>
      </c>
      <c r="E58" s="176" t="s">
        <v>29</v>
      </c>
      <c r="F58" s="296" t="s">
        <v>30</v>
      </c>
      <c r="G58" s="168" t="s">
        <v>30</v>
      </c>
      <c r="H58" s="172" t="s">
        <v>30</v>
      </c>
      <c r="I58" s="196" t="s">
        <v>30</v>
      </c>
      <c r="J58" s="171" t="s">
        <v>30</v>
      </c>
      <c r="K58" s="168" t="s">
        <v>30</v>
      </c>
      <c r="L58" s="168" t="s">
        <v>30</v>
      </c>
      <c r="M58" s="168" t="s">
        <v>30</v>
      </c>
      <c r="N58" s="168" t="s">
        <v>30</v>
      </c>
      <c r="O58" s="168" t="s">
        <v>30</v>
      </c>
      <c r="P58" s="168" t="s">
        <v>30</v>
      </c>
      <c r="Q58" s="168" t="s">
        <v>30</v>
      </c>
      <c r="R58" s="168" t="s">
        <v>30</v>
      </c>
      <c r="S58" s="168" t="s">
        <v>30</v>
      </c>
      <c r="T58" s="168" t="s">
        <v>30</v>
      </c>
      <c r="U58" s="172" t="s">
        <v>30</v>
      </c>
    </row>
    <row r="59" spans="1:21" x14ac:dyDescent="0.25">
      <c r="A59" s="260" t="s">
        <v>345</v>
      </c>
      <c r="B59" s="262" t="s">
        <v>346</v>
      </c>
      <c r="C59" s="263"/>
      <c r="D59" s="259" t="s">
        <v>228</v>
      </c>
      <c r="E59" s="176" t="s">
        <v>84</v>
      </c>
      <c r="F59" s="296" t="s">
        <v>30</v>
      </c>
      <c r="G59" s="168" t="s">
        <v>30</v>
      </c>
      <c r="H59" s="172" t="s">
        <v>30</v>
      </c>
      <c r="I59" s="196" t="s">
        <v>30</v>
      </c>
      <c r="J59" s="171" t="s">
        <v>30</v>
      </c>
      <c r="K59" s="168" t="s">
        <v>30</v>
      </c>
      <c r="L59" s="168" t="s">
        <v>30</v>
      </c>
      <c r="M59" s="168" t="s">
        <v>30</v>
      </c>
      <c r="N59" s="168" t="s">
        <v>30</v>
      </c>
      <c r="O59" s="168" t="s">
        <v>30</v>
      </c>
      <c r="P59" s="168" t="s">
        <v>30</v>
      </c>
      <c r="Q59" s="168" t="s">
        <v>30</v>
      </c>
      <c r="R59" s="168" t="s">
        <v>30</v>
      </c>
      <c r="S59" s="168" t="s">
        <v>30</v>
      </c>
      <c r="T59" s="168" t="s">
        <v>30</v>
      </c>
      <c r="U59" s="172" t="s">
        <v>30</v>
      </c>
    </row>
    <row r="60" spans="1:21" x14ac:dyDescent="0.25">
      <c r="A60" s="260" t="s">
        <v>347</v>
      </c>
      <c r="B60" s="262" t="s">
        <v>93</v>
      </c>
      <c r="C60" s="263"/>
      <c r="D60" s="259" t="s">
        <v>228</v>
      </c>
      <c r="E60" s="176" t="s">
        <v>84</v>
      </c>
      <c r="F60" s="296" t="s">
        <v>30</v>
      </c>
      <c r="G60" s="168" t="s">
        <v>30</v>
      </c>
      <c r="H60" s="172" t="s">
        <v>30</v>
      </c>
      <c r="I60" s="196" t="s">
        <v>30</v>
      </c>
      <c r="J60" s="171" t="s">
        <v>30</v>
      </c>
      <c r="K60" s="168" t="s">
        <v>30</v>
      </c>
      <c r="L60" s="168" t="s">
        <v>30</v>
      </c>
      <c r="M60" s="168" t="s">
        <v>30</v>
      </c>
      <c r="N60" s="168" t="s">
        <v>30</v>
      </c>
      <c r="O60" s="168" t="s">
        <v>30</v>
      </c>
      <c r="P60" s="168" t="s">
        <v>30</v>
      </c>
      <c r="Q60" s="168" t="s">
        <v>30</v>
      </c>
      <c r="R60" s="168" t="s">
        <v>30</v>
      </c>
      <c r="S60" s="168" t="s">
        <v>30</v>
      </c>
      <c r="T60" s="168" t="s">
        <v>30</v>
      </c>
      <c r="U60" s="172" t="s">
        <v>30</v>
      </c>
    </row>
    <row r="61" spans="1:21" x14ac:dyDescent="0.25">
      <c r="A61" s="260" t="s">
        <v>84</v>
      </c>
      <c r="B61" s="262" t="s">
        <v>270</v>
      </c>
      <c r="C61" s="263" t="s">
        <v>30</v>
      </c>
      <c r="D61" s="259" t="s">
        <v>239</v>
      </c>
      <c r="E61" s="176" t="s">
        <v>90</v>
      </c>
      <c r="F61" s="296" t="s">
        <v>30</v>
      </c>
      <c r="G61" s="168" t="s">
        <v>30</v>
      </c>
      <c r="H61" s="172" t="s">
        <v>30</v>
      </c>
      <c r="I61" s="196" t="s">
        <v>30</v>
      </c>
      <c r="J61" s="171" t="s">
        <v>30</v>
      </c>
      <c r="K61" s="168" t="s">
        <v>30</v>
      </c>
      <c r="L61" s="168" t="s">
        <v>30</v>
      </c>
      <c r="M61" s="168" t="s">
        <v>25</v>
      </c>
      <c r="N61" s="168" t="s">
        <v>30</v>
      </c>
      <c r="O61" s="168" t="s">
        <v>30</v>
      </c>
      <c r="P61" s="168" t="s">
        <v>30</v>
      </c>
      <c r="Q61" s="168" t="s">
        <v>30</v>
      </c>
      <c r="R61" s="168" t="s">
        <v>30</v>
      </c>
      <c r="S61" s="168" t="s">
        <v>30</v>
      </c>
      <c r="T61" s="168" t="s">
        <v>30</v>
      </c>
      <c r="U61" s="172" t="s">
        <v>30</v>
      </c>
    </row>
    <row r="62" spans="1:21" x14ac:dyDescent="0.25">
      <c r="A62" s="260" t="s">
        <v>85</v>
      </c>
      <c r="B62" s="262" t="s">
        <v>269</v>
      </c>
      <c r="C62" s="263" t="s">
        <v>30</v>
      </c>
      <c r="D62" s="265" t="s">
        <v>11</v>
      </c>
      <c r="E62" s="176"/>
      <c r="F62" s="296" t="s">
        <v>30</v>
      </c>
      <c r="G62" s="168" t="s">
        <v>30</v>
      </c>
      <c r="H62" s="172" t="s">
        <v>30</v>
      </c>
      <c r="I62" s="196" t="s">
        <v>30</v>
      </c>
      <c r="J62" s="171" t="s">
        <v>30</v>
      </c>
      <c r="K62" s="168" t="s">
        <v>30</v>
      </c>
      <c r="L62" s="168" t="s">
        <v>30</v>
      </c>
      <c r="M62" s="168" t="s">
        <v>40</v>
      </c>
      <c r="N62" s="168" t="s">
        <v>30</v>
      </c>
      <c r="O62" s="168" t="s">
        <v>30</v>
      </c>
      <c r="P62" s="168" t="s">
        <v>30</v>
      </c>
      <c r="Q62" s="168" t="s">
        <v>30</v>
      </c>
      <c r="R62" s="168" t="s">
        <v>30</v>
      </c>
      <c r="S62" s="168" t="s">
        <v>30</v>
      </c>
      <c r="T62" s="168" t="s">
        <v>30</v>
      </c>
      <c r="U62" s="172" t="s">
        <v>30</v>
      </c>
    </row>
    <row r="63" spans="1:21" x14ac:dyDescent="0.25">
      <c r="A63" s="256" t="s">
        <v>86</v>
      </c>
      <c r="B63" s="257" t="s">
        <v>87</v>
      </c>
      <c r="C63" s="263" t="s">
        <v>30</v>
      </c>
      <c r="D63" s="259" t="s">
        <v>10</v>
      </c>
      <c r="E63" s="176" t="s">
        <v>29</v>
      </c>
      <c r="F63" s="296" t="s">
        <v>30</v>
      </c>
      <c r="G63" s="168" t="s">
        <v>30</v>
      </c>
      <c r="H63" s="172" t="s">
        <v>30</v>
      </c>
      <c r="I63" s="196" t="s">
        <v>30</v>
      </c>
      <c r="J63" s="171" t="s">
        <v>30</v>
      </c>
      <c r="K63" s="168" t="s">
        <v>30</v>
      </c>
      <c r="L63" s="168" t="s">
        <v>30</v>
      </c>
      <c r="M63" s="168" t="s">
        <v>30</v>
      </c>
      <c r="N63" s="168" t="s">
        <v>30</v>
      </c>
      <c r="O63" s="168" t="s">
        <v>30</v>
      </c>
      <c r="P63" s="168" t="s">
        <v>30</v>
      </c>
      <c r="Q63" s="168" t="s">
        <v>30</v>
      </c>
      <c r="R63" s="168" t="s">
        <v>30</v>
      </c>
      <c r="S63" s="168" t="s">
        <v>30</v>
      </c>
      <c r="T63" s="168" t="s">
        <v>30</v>
      </c>
      <c r="U63" s="172" t="s">
        <v>30</v>
      </c>
    </row>
    <row r="64" spans="1:21" x14ac:dyDescent="0.25">
      <c r="A64" s="256" t="s">
        <v>88</v>
      </c>
      <c r="B64" s="257" t="s">
        <v>89</v>
      </c>
      <c r="C64" s="263" t="s">
        <v>30</v>
      </c>
      <c r="D64" s="259" t="s">
        <v>11</v>
      </c>
      <c r="E64" s="176" t="s">
        <v>84</v>
      </c>
      <c r="F64" s="296" t="s">
        <v>30</v>
      </c>
      <c r="G64" s="168" t="s">
        <v>30</v>
      </c>
      <c r="H64" s="172" t="s">
        <v>30</v>
      </c>
      <c r="I64" s="196" t="s">
        <v>30</v>
      </c>
      <c r="J64" s="171" t="s">
        <v>30</v>
      </c>
      <c r="K64" s="168" t="s">
        <v>30</v>
      </c>
      <c r="L64" s="168" t="s">
        <v>30</v>
      </c>
      <c r="M64" s="168" t="s">
        <v>30</v>
      </c>
      <c r="N64" s="168" t="s">
        <v>30</v>
      </c>
      <c r="O64" s="168" t="s">
        <v>30</v>
      </c>
      <c r="P64" s="168" t="s">
        <v>30</v>
      </c>
      <c r="Q64" s="168" t="s">
        <v>30</v>
      </c>
      <c r="R64" s="168" t="s">
        <v>30</v>
      </c>
      <c r="S64" s="168" t="s">
        <v>30</v>
      </c>
      <c r="T64" s="168" t="s">
        <v>30</v>
      </c>
      <c r="U64" s="172" t="s">
        <v>30</v>
      </c>
    </row>
    <row r="65" spans="1:21" x14ac:dyDescent="0.25">
      <c r="A65" s="260" t="s">
        <v>271</v>
      </c>
      <c r="B65" s="262" t="s">
        <v>272</v>
      </c>
      <c r="C65" s="263"/>
      <c r="D65" s="265" t="s">
        <v>10</v>
      </c>
      <c r="E65" s="176" t="s">
        <v>84</v>
      </c>
      <c r="F65" s="296" t="s">
        <v>30</v>
      </c>
      <c r="G65" s="168" t="s">
        <v>30</v>
      </c>
      <c r="H65" s="172" t="s">
        <v>30</v>
      </c>
      <c r="I65" s="196" t="s">
        <v>30</v>
      </c>
      <c r="J65" s="171" t="s">
        <v>30</v>
      </c>
      <c r="K65" s="168" t="s">
        <v>30</v>
      </c>
      <c r="L65" s="168" t="s">
        <v>30</v>
      </c>
      <c r="M65" s="168" t="s">
        <v>40</v>
      </c>
      <c r="N65" s="168" t="s">
        <v>30</v>
      </c>
      <c r="O65" s="168" t="s">
        <v>30</v>
      </c>
      <c r="P65" s="168" t="s">
        <v>30</v>
      </c>
      <c r="Q65" s="168" t="s">
        <v>30</v>
      </c>
      <c r="R65" s="168" t="s">
        <v>30</v>
      </c>
      <c r="S65" s="168" t="s">
        <v>30</v>
      </c>
      <c r="T65" s="168" t="s">
        <v>30</v>
      </c>
      <c r="U65" s="172" t="s">
        <v>30</v>
      </c>
    </row>
    <row r="66" spans="1:21" x14ac:dyDescent="0.25">
      <c r="A66" s="260" t="s">
        <v>91</v>
      </c>
      <c r="B66" s="262" t="s">
        <v>273</v>
      </c>
      <c r="C66" s="263" t="s">
        <v>30</v>
      </c>
      <c r="D66" s="265" t="s">
        <v>228</v>
      </c>
      <c r="E66" s="176" t="s">
        <v>90</v>
      </c>
      <c r="F66" s="296" t="s">
        <v>30</v>
      </c>
      <c r="G66" s="168" t="s">
        <v>30</v>
      </c>
      <c r="H66" s="172" t="s">
        <v>30</v>
      </c>
      <c r="I66" s="196" t="s">
        <v>30</v>
      </c>
      <c r="J66" s="171" t="s">
        <v>30</v>
      </c>
      <c r="K66" s="168" t="s">
        <v>30</v>
      </c>
      <c r="L66" s="168" t="s">
        <v>30</v>
      </c>
      <c r="M66" s="168" t="s">
        <v>40</v>
      </c>
      <c r="N66" s="168" t="s">
        <v>30</v>
      </c>
      <c r="O66" s="168" t="s">
        <v>30</v>
      </c>
      <c r="P66" s="168" t="s">
        <v>30</v>
      </c>
      <c r="Q66" s="168" t="s">
        <v>30</v>
      </c>
      <c r="R66" s="168" t="s">
        <v>30</v>
      </c>
      <c r="S66" s="168" t="s">
        <v>30</v>
      </c>
      <c r="T66" s="168" t="s">
        <v>30</v>
      </c>
      <c r="U66" s="172" t="s">
        <v>30</v>
      </c>
    </row>
    <row r="67" spans="1:21" x14ac:dyDescent="0.25">
      <c r="A67" s="260" t="s">
        <v>92</v>
      </c>
      <c r="B67" s="262" t="s">
        <v>93</v>
      </c>
      <c r="C67" s="263" t="s">
        <v>30</v>
      </c>
      <c r="D67" s="259" t="s">
        <v>11</v>
      </c>
      <c r="E67" s="176"/>
      <c r="F67" s="296" t="s">
        <v>30</v>
      </c>
      <c r="G67" s="168" t="s">
        <v>30</v>
      </c>
      <c r="H67" s="172" t="s">
        <v>30</v>
      </c>
      <c r="I67" s="196" t="s">
        <v>30</v>
      </c>
      <c r="J67" s="171" t="s">
        <v>30</v>
      </c>
      <c r="K67" s="168" t="s">
        <v>30</v>
      </c>
      <c r="L67" s="168" t="s">
        <v>30</v>
      </c>
      <c r="M67" s="168" t="s">
        <v>40</v>
      </c>
      <c r="N67" s="168" t="s">
        <v>30</v>
      </c>
      <c r="O67" s="168" t="s">
        <v>30</v>
      </c>
      <c r="P67" s="168" t="s">
        <v>30</v>
      </c>
      <c r="Q67" s="168" t="s">
        <v>30</v>
      </c>
      <c r="R67" s="168" t="s">
        <v>40</v>
      </c>
      <c r="S67" s="168" t="s">
        <v>30</v>
      </c>
      <c r="T67" s="168" t="s">
        <v>30</v>
      </c>
      <c r="U67" s="172" t="s">
        <v>30</v>
      </c>
    </row>
    <row r="68" spans="1:21" x14ac:dyDescent="0.25">
      <c r="A68" s="256" t="s">
        <v>94</v>
      </c>
      <c r="B68" s="257" t="s">
        <v>95</v>
      </c>
      <c r="C68" s="263" t="s">
        <v>30</v>
      </c>
      <c r="D68" s="259" t="s">
        <v>10</v>
      </c>
      <c r="E68" s="176"/>
      <c r="F68" s="296" t="s">
        <v>30</v>
      </c>
      <c r="G68" s="168" t="s">
        <v>30</v>
      </c>
      <c r="H68" s="172" t="s">
        <v>30</v>
      </c>
      <c r="I68" s="196" t="s">
        <v>30</v>
      </c>
      <c r="J68" s="171" t="s">
        <v>30</v>
      </c>
      <c r="K68" s="168" t="s">
        <v>30</v>
      </c>
      <c r="L68" s="168" t="s">
        <v>30</v>
      </c>
      <c r="M68" s="168" t="s">
        <v>30</v>
      </c>
      <c r="N68" s="168" t="s">
        <v>30</v>
      </c>
      <c r="O68" s="168" t="s">
        <v>30</v>
      </c>
      <c r="P68" s="168" t="s">
        <v>30</v>
      </c>
      <c r="Q68" s="168" t="s">
        <v>30</v>
      </c>
      <c r="R68" s="168" t="s">
        <v>30</v>
      </c>
      <c r="S68" s="168" t="s">
        <v>30</v>
      </c>
      <c r="T68" s="168" t="s">
        <v>30</v>
      </c>
      <c r="U68" s="172" t="s">
        <v>30</v>
      </c>
    </row>
    <row r="69" spans="1:21" x14ac:dyDescent="0.25">
      <c r="A69" s="256" t="s">
        <v>96</v>
      </c>
      <c r="B69" s="257" t="s">
        <v>97</v>
      </c>
      <c r="C69" s="263" t="s">
        <v>30</v>
      </c>
      <c r="D69" s="259" t="s">
        <v>11</v>
      </c>
      <c r="E69" s="177" t="s">
        <v>122</v>
      </c>
      <c r="F69" s="296" t="s">
        <v>30</v>
      </c>
      <c r="G69" s="168" t="s">
        <v>30</v>
      </c>
      <c r="H69" s="172" t="s">
        <v>30</v>
      </c>
      <c r="I69" s="196" t="s">
        <v>30</v>
      </c>
      <c r="J69" s="171" t="s">
        <v>30</v>
      </c>
      <c r="K69" s="168" t="s">
        <v>30</v>
      </c>
      <c r="L69" s="168" t="s">
        <v>30</v>
      </c>
      <c r="M69" s="168" t="s">
        <v>30</v>
      </c>
      <c r="N69" s="168" t="s">
        <v>30</v>
      </c>
      <c r="O69" s="168" t="s">
        <v>30</v>
      </c>
      <c r="P69" s="168" t="s">
        <v>30</v>
      </c>
      <c r="Q69" s="168" t="s">
        <v>30</v>
      </c>
      <c r="R69" s="168" t="s">
        <v>30</v>
      </c>
      <c r="S69" s="168" t="s">
        <v>30</v>
      </c>
      <c r="T69" s="168" t="s">
        <v>30</v>
      </c>
      <c r="U69" s="172" t="s">
        <v>30</v>
      </c>
    </row>
    <row r="70" spans="1:21" x14ac:dyDescent="0.25">
      <c r="A70" s="260" t="s">
        <v>274</v>
      </c>
      <c r="B70" s="262" t="s">
        <v>348</v>
      </c>
      <c r="C70" s="263"/>
      <c r="D70" s="259" t="s">
        <v>10</v>
      </c>
      <c r="E70" s="176" t="s">
        <v>67</v>
      </c>
      <c r="F70" s="296" t="s">
        <v>30</v>
      </c>
      <c r="G70" s="168" t="s">
        <v>30</v>
      </c>
      <c r="H70" s="172" t="s">
        <v>30</v>
      </c>
      <c r="I70" s="196" t="s">
        <v>30</v>
      </c>
      <c r="J70" s="171" t="s">
        <v>30</v>
      </c>
      <c r="K70" s="168" t="s">
        <v>30</v>
      </c>
      <c r="L70" s="168" t="s">
        <v>30</v>
      </c>
      <c r="M70" s="168" t="s">
        <v>40</v>
      </c>
      <c r="N70" s="168" t="s">
        <v>30</v>
      </c>
      <c r="O70" s="168" t="s">
        <v>30</v>
      </c>
      <c r="P70" s="168" t="s">
        <v>30</v>
      </c>
      <c r="Q70" s="168" t="s">
        <v>30</v>
      </c>
      <c r="R70" s="168" t="s">
        <v>30</v>
      </c>
      <c r="S70" s="168" t="s">
        <v>30</v>
      </c>
      <c r="T70" s="168" t="s">
        <v>30</v>
      </c>
      <c r="U70" s="172" t="s">
        <v>25</v>
      </c>
    </row>
    <row r="71" spans="1:21" x14ac:dyDescent="0.25">
      <c r="A71" s="260" t="s">
        <v>307</v>
      </c>
      <c r="B71" s="262" t="s">
        <v>308</v>
      </c>
      <c r="C71" s="263"/>
      <c r="D71" s="265" t="s">
        <v>228</v>
      </c>
      <c r="E71" s="176"/>
      <c r="F71" s="296" t="s">
        <v>25</v>
      </c>
      <c r="G71" s="168" t="s">
        <v>30</v>
      </c>
      <c r="H71" s="172" t="s">
        <v>30</v>
      </c>
      <c r="I71" s="196" t="s">
        <v>30</v>
      </c>
      <c r="J71" s="171" t="s">
        <v>30</v>
      </c>
      <c r="K71" s="168" t="s">
        <v>30</v>
      </c>
      <c r="L71" s="168" t="s">
        <v>30</v>
      </c>
      <c r="M71" s="168" t="s">
        <v>30</v>
      </c>
      <c r="N71" s="168" t="s">
        <v>30</v>
      </c>
      <c r="O71" s="168" t="s">
        <v>30</v>
      </c>
      <c r="P71" s="168" t="s">
        <v>30</v>
      </c>
      <c r="Q71" s="168" t="s">
        <v>30</v>
      </c>
      <c r="R71" s="168" t="s">
        <v>30</v>
      </c>
      <c r="S71" s="168" t="s">
        <v>30</v>
      </c>
      <c r="T71" s="168" t="s">
        <v>30</v>
      </c>
      <c r="U71" s="172" t="s">
        <v>30</v>
      </c>
    </row>
    <row r="72" spans="1:21" x14ac:dyDescent="0.25">
      <c r="A72" s="256" t="s">
        <v>120</v>
      </c>
      <c r="B72" s="257" t="s">
        <v>121</v>
      </c>
      <c r="C72" s="263" t="s">
        <v>30</v>
      </c>
      <c r="D72" s="259" t="s">
        <v>11</v>
      </c>
      <c r="E72" s="176" t="s">
        <v>90</v>
      </c>
      <c r="F72" s="296" t="s">
        <v>30</v>
      </c>
      <c r="G72" s="168" t="s">
        <v>30</v>
      </c>
      <c r="H72" s="172" t="s">
        <v>30</v>
      </c>
      <c r="I72" s="196" t="s">
        <v>30</v>
      </c>
      <c r="J72" s="171" t="s">
        <v>30</v>
      </c>
      <c r="K72" s="168" t="s">
        <v>30</v>
      </c>
      <c r="L72" s="168" t="s">
        <v>30</v>
      </c>
      <c r="M72" s="168" t="s">
        <v>30</v>
      </c>
      <c r="N72" s="168" t="s">
        <v>30</v>
      </c>
      <c r="O72" s="168" t="s">
        <v>30</v>
      </c>
      <c r="P72" s="168" t="s">
        <v>30</v>
      </c>
      <c r="Q72" s="168" t="s">
        <v>30</v>
      </c>
      <c r="R72" s="168" t="s">
        <v>30</v>
      </c>
      <c r="S72" s="168" t="s">
        <v>30</v>
      </c>
      <c r="T72" s="168" t="s">
        <v>30</v>
      </c>
      <c r="U72" s="172" t="s">
        <v>30</v>
      </c>
    </row>
    <row r="73" spans="1:21" ht="26" x14ac:dyDescent="0.25">
      <c r="A73" s="256" t="s">
        <v>118</v>
      </c>
      <c r="B73" s="257" t="s">
        <v>119</v>
      </c>
      <c r="C73" s="263" t="s">
        <v>30</v>
      </c>
      <c r="D73" s="259" t="s">
        <v>10</v>
      </c>
      <c r="E73" s="177" t="s">
        <v>106</v>
      </c>
      <c r="F73" s="296" t="s">
        <v>30</v>
      </c>
      <c r="G73" s="168" t="s">
        <v>30</v>
      </c>
      <c r="H73" s="172" t="s">
        <v>30</v>
      </c>
      <c r="I73" s="196" t="s">
        <v>30</v>
      </c>
      <c r="J73" s="171" t="s">
        <v>30</v>
      </c>
      <c r="K73" s="168" t="s">
        <v>30</v>
      </c>
      <c r="L73" s="168" t="s">
        <v>30</v>
      </c>
      <c r="M73" s="168" t="s">
        <v>30</v>
      </c>
      <c r="N73" s="168" t="s">
        <v>30</v>
      </c>
      <c r="O73" s="168" t="s">
        <v>30</v>
      </c>
      <c r="P73" s="168" t="s">
        <v>30</v>
      </c>
      <c r="Q73" s="168" t="s">
        <v>30</v>
      </c>
      <c r="R73" s="168" t="s">
        <v>30</v>
      </c>
      <c r="S73" s="168" t="s">
        <v>30</v>
      </c>
      <c r="T73" s="168" t="s">
        <v>30</v>
      </c>
      <c r="U73" s="172" t="s">
        <v>30</v>
      </c>
    </row>
    <row r="74" spans="1:21" x14ac:dyDescent="0.25">
      <c r="A74" s="260" t="s">
        <v>275</v>
      </c>
      <c r="B74" s="262" t="s">
        <v>276</v>
      </c>
      <c r="C74" s="263"/>
      <c r="D74" s="259" t="s">
        <v>229</v>
      </c>
      <c r="E74" s="177"/>
      <c r="F74" s="296" t="s">
        <v>30</v>
      </c>
      <c r="G74" s="168" t="s">
        <v>30</v>
      </c>
      <c r="H74" s="172" t="s">
        <v>30</v>
      </c>
      <c r="I74" s="196" t="s">
        <v>30</v>
      </c>
      <c r="J74" s="171" t="s">
        <v>30</v>
      </c>
      <c r="K74" s="168" t="s">
        <v>30</v>
      </c>
      <c r="L74" s="168" t="s">
        <v>30</v>
      </c>
      <c r="M74" s="168" t="s">
        <v>30</v>
      </c>
      <c r="N74" s="168" t="s">
        <v>30</v>
      </c>
      <c r="O74" s="168" t="s">
        <v>30</v>
      </c>
      <c r="P74" s="168" t="s">
        <v>30</v>
      </c>
      <c r="Q74" s="168" t="s">
        <v>30</v>
      </c>
      <c r="R74" s="168" t="s">
        <v>30</v>
      </c>
      <c r="S74" s="168" t="s">
        <v>30</v>
      </c>
      <c r="T74" s="168" t="s">
        <v>30</v>
      </c>
      <c r="U74" s="172" t="s">
        <v>40</v>
      </c>
    </row>
    <row r="75" spans="1:21" ht="26" x14ac:dyDescent="0.25">
      <c r="A75" s="260" t="s">
        <v>123</v>
      </c>
      <c r="B75" s="262" t="s">
        <v>124</v>
      </c>
      <c r="C75" s="263" t="s">
        <v>30</v>
      </c>
      <c r="D75" s="259" t="s">
        <v>10</v>
      </c>
      <c r="E75" s="177" t="s">
        <v>103</v>
      </c>
      <c r="F75" s="296" t="s">
        <v>30</v>
      </c>
      <c r="G75" s="168" t="s">
        <v>30</v>
      </c>
      <c r="H75" s="172" t="s">
        <v>30</v>
      </c>
      <c r="I75" s="196" t="s">
        <v>30</v>
      </c>
      <c r="J75" s="171" t="s">
        <v>30</v>
      </c>
      <c r="K75" s="168" t="s">
        <v>30</v>
      </c>
      <c r="L75" s="168" t="s">
        <v>30</v>
      </c>
      <c r="M75" s="168" t="s">
        <v>30</v>
      </c>
      <c r="N75" s="168" t="s">
        <v>30</v>
      </c>
      <c r="O75" s="168" t="s">
        <v>30</v>
      </c>
      <c r="P75" s="168" t="s">
        <v>30</v>
      </c>
      <c r="Q75" s="168" t="s">
        <v>30</v>
      </c>
      <c r="R75" s="168" t="s">
        <v>30</v>
      </c>
      <c r="S75" s="168" t="s">
        <v>30</v>
      </c>
      <c r="T75" s="168" t="s">
        <v>30</v>
      </c>
      <c r="U75" s="172" t="s">
        <v>30</v>
      </c>
    </row>
    <row r="76" spans="1:21" x14ac:dyDescent="0.25">
      <c r="A76" s="260" t="s">
        <v>576</v>
      </c>
      <c r="B76" s="262" t="s">
        <v>577</v>
      </c>
      <c r="C76" s="263"/>
      <c r="D76" s="259" t="s">
        <v>11</v>
      </c>
      <c r="E76" s="177"/>
      <c r="F76" s="296" t="s">
        <v>30</v>
      </c>
      <c r="G76" s="168" t="s">
        <v>30</v>
      </c>
      <c r="H76" s="172" t="s">
        <v>30</v>
      </c>
      <c r="I76" s="196" t="s">
        <v>30</v>
      </c>
      <c r="J76" s="171" t="s">
        <v>30</v>
      </c>
      <c r="K76" s="168" t="s">
        <v>40</v>
      </c>
      <c r="L76" s="168" t="s">
        <v>30</v>
      </c>
      <c r="M76" s="168" t="s">
        <v>30</v>
      </c>
      <c r="N76" s="168" t="s">
        <v>30</v>
      </c>
      <c r="O76" s="168" t="s">
        <v>30</v>
      </c>
      <c r="P76" s="168" t="s">
        <v>30</v>
      </c>
      <c r="Q76" s="168" t="s">
        <v>30</v>
      </c>
      <c r="R76" s="168" t="s">
        <v>30</v>
      </c>
      <c r="S76" s="168" t="s">
        <v>30</v>
      </c>
      <c r="T76" s="168" t="s">
        <v>30</v>
      </c>
      <c r="U76" s="172" t="s">
        <v>30</v>
      </c>
    </row>
    <row r="77" spans="1:21" x14ac:dyDescent="0.25">
      <c r="A77" s="260" t="s">
        <v>110</v>
      </c>
      <c r="B77" s="262" t="s">
        <v>111</v>
      </c>
      <c r="C77" s="263" t="s">
        <v>30</v>
      </c>
      <c r="D77" s="259" t="s">
        <v>11</v>
      </c>
      <c r="E77" s="177"/>
      <c r="F77" s="296" t="s">
        <v>30</v>
      </c>
      <c r="G77" s="168" t="s">
        <v>30</v>
      </c>
      <c r="H77" s="172" t="s">
        <v>30</v>
      </c>
      <c r="I77" s="196" t="s">
        <v>30</v>
      </c>
      <c r="J77" s="171" t="s">
        <v>30</v>
      </c>
      <c r="K77" s="168" t="s">
        <v>40</v>
      </c>
      <c r="L77" s="168" t="s">
        <v>30</v>
      </c>
      <c r="M77" s="168" t="s">
        <v>30</v>
      </c>
      <c r="N77" s="168" t="s">
        <v>30</v>
      </c>
      <c r="O77" s="168" t="s">
        <v>30</v>
      </c>
      <c r="P77" s="168" t="s">
        <v>30</v>
      </c>
      <c r="Q77" s="168" t="s">
        <v>30</v>
      </c>
      <c r="R77" s="168" t="s">
        <v>30</v>
      </c>
      <c r="S77" s="168" t="s">
        <v>30</v>
      </c>
      <c r="T77" s="168" t="s">
        <v>30</v>
      </c>
      <c r="U77" s="172" t="s">
        <v>30</v>
      </c>
    </row>
    <row r="78" spans="1:21" x14ac:dyDescent="0.25">
      <c r="A78" s="256" t="s">
        <v>112</v>
      </c>
      <c r="B78" s="257" t="s">
        <v>113</v>
      </c>
      <c r="C78" s="263" t="s">
        <v>30</v>
      </c>
      <c r="D78" s="259" t="s">
        <v>11</v>
      </c>
      <c r="E78" s="176" t="s">
        <v>90</v>
      </c>
      <c r="F78" s="296" t="s">
        <v>30</v>
      </c>
      <c r="G78" s="168" t="s">
        <v>30</v>
      </c>
      <c r="H78" s="172" t="s">
        <v>30</v>
      </c>
      <c r="I78" s="196" t="s">
        <v>30</v>
      </c>
      <c r="J78" s="171" t="s">
        <v>30</v>
      </c>
      <c r="K78" s="168" t="s">
        <v>30</v>
      </c>
      <c r="L78" s="168" t="s">
        <v>30</v>
      </c>
      <c r="M78" s="168" t="s">
        <v>30</v>
      </c>
      <c r="N78" s="168" t="s">
        <v>30</v>
      </c>
      <c r="O78" s="168" t="s">
        <v>30</v>
      </c>
      <c r="P78" s="168" t="s">
        <v>30</v>
      </c>
      <c r="Q78" s="168" t="s">
        <v>30</v>
      </c>
      <c r="R78" s="168" t="s">
        <v>30</v>
      </c>
      <c r="S78" s="168" t="s">
        <v>30</v>
      </c>
      <c r="T78" s="168" t="s">
        <v>30</v>
      </c>
      <c r="U78" s="172" t="s">
        <v>30</v>
      </c>
    </row>
    <row r="79" spans="1:21" x14ac:dyDescent="0.25">
      <c r="A79" s="256" t="s">
        <v>349</v>
      </c>
      <c r="B79" s="257" t="s">
        <v>350</v>
      </c>
      <c r="C79" s="263"/>
      <c r="D79" s="259" t="s">
        <v>10</v>
      </c>
      <c r="E79" s="176" t="s">
        <v>90</v>
      </c>
      <c r="F79" s="296" t="s">
        <v>30</v>
      </c>
      <c r="G79" s="168" t="s">
        <v>30</v>
      </c>
      <c r="H79" s="172" t="s">
        <v>30</v>
      </c>
      <c r="I79" s="196" t="s">
        <v>30</v>
      </c>
      <c r="J79" s="171" t="s">
        <v>30</v>
      </c>
      <c r="K79" s="168" t="s">
        <v>30</v>
      </c>
      <c r="L79" s="168" t="s">
        <v>30</v>
      </c>
      <c r="M79" s="168" t="s">
        <v>30</v>
      </c>
      <c r="N79" s="168" t="s">
        <v>30</v>
      </c>
      <c r="O79" s="168" t="s">
        <v>30</v>
      </c>
      <c r="P79" s="168" t="s">
        <v>30</v>
      </c>
      <c r="Q79" s="168" t="s">
        <v>30</v>
      </c>
      <c r="R79" s="168" t="s">
        <v>30</v>
      </c>
      <c r="S79" s="168" t="s">
        <v>30</v>
      </c>
      <c r="T79" s="168" t="s">
        <v>30</v>
      </c>
      <c r="U79" s="172" t="s">
        <v>30</v>
      </c>
    </row>
    <row r="80" spans="1:21" x14ac:dyDescent="0.25">
      <c r="A80" s="260" t="s">
        <v>351</v>
      </c>
      <c r="B80" s="262" t="s">
        <v>352</v>
      </c>
      <c r="C80" s="263"/>
      <c r="D80" s="259" t="s">
        <v>10</v>
      </c>
      <c r="E80" s="176" t="s">
        <v>67</v>
      </c>
      <c r="F80" s="296" t="s">
        <v>30</v>
      </c>
      <c r="G80" s="168" t="s">
        <v>30</v>
      </c>
      <c r="H80" s="172" t="s">
        <v>30</v>
      </c>
      <c r="I80" s="196" t="s">
        <v>30</v>
      </c>
      <c r="J80" s="171" t="s">
        <v>30</v>
      </c>
      <c r="K80" s="168" t="s">
        <v>30</v>
      </c>
      <c r="L80" s="168" t="s">
        <v>30</v>
      </c>
      <c r="M80" s="168" t="s">
        <v>30</v>
      </c>
      <c r="N80" s="168" t="s">
        <v>30</v>
      </c>
      <c r="O80" s="168" t="s">
        <v>30</v>
      </c>
      <c r="P80" s="168" t="s">
        <v>30</v>
      </c>
      <c r="Q80" s="168" t="s">
        <v>30</v>
      </c>
      <c r="R80" s="168" t="s">
        <v>30</v>
      </c>
      <c r="S80" s="168" t="s">
        <v>30</v>
      </c>
      <c r="T80" s="168" t="s">
        <v>30</v>
      </c>
      <c r="U80" s="172" t="s">
        <v>30</v>
      </c>
    </row>
    <row r="81" spans="1:21" x14ac:dyDescent="0.25">
      <c r="A81" s="260" t="s">
        <v>353</v>
      </c>
      <c r="B81" s="262" t="s">
        <v>354</v>
      </c>
      <c r="C81" s="263"/>
      <c r="D81" s="259" t="s">
        <v>11</v>
      </c>
      <c r="E81" s="176" t="s">
        <v>67</v>
      </c>
      <c r="F81" s="296" t="s">
        <v>30</v>
      </c>
      <c r="G81" s="168" t="s">
        <v>30</v>
      </c>
      <c r="H81" s="172" t="s">
        <v>30</v>
      </c>
      <c r="I81" s="196" t="s">
        <v>30</v>
      </c>
      <c r="J81" s="171" t="s">
        <v>30</v>
      </c>
      <c r="K81" s="168" t="s">
        <v>30</v>
      </c>
      <c r="L81" s="168" t="s">
        <v>30</v>
      </c>
      <c r="M81" s="168" t="s">
        <v>30</v>
      </c>
      <c r="N81" s="168" t="s">
        <v>30</v>
      </c>
      <c r="O81" s="168" t="s">
        <v>30</v>
      </c>
      <c r="P81" s="168" t="s">
        <v>30</v>
      </c>
      <c r="Q81" s="168" t="s">
        <v>30</v>
      </c>
      <c r="R81" s="168" t="s">
        <v>30</v>
      </c>
      <c r="S81" s="168" t="s">
        <v>30</v>
      </c>
      <c r="T81" s="168" t="s">
        <v>30</v>
      </c>
      <c r="U81" s="172" t="s">
        <v>30</v>
      </c>
    </row>
    <row r="82" spans="1:21" x14ac:dyDescent="0.25">
      <c r="A82" s="260" t="s">
        <v>67</v>
      </c>
      <c r="B82" s="262" t="s">
        <v>98</v>
      </c>
      <c r="C82" s="263" t="s">
        <v>30</v>
      </c>
      <c r="D82" s="265" t="s">
        <v>228</v>
      </c>
      <c r="E82" s="176" t="s">
        <v>99</v>
      </c>
      <c r="F82" s="296" t="s">
        <v>30</v>
      </c>
      <c r="G82" s="168" t="s">
        <v>30</v>
      </c>
      <c r="H82" s="172" t="s">
        <v>30</v>
      </c>
      <c r="I82" s="196" t="s">
        <v>30</v>
      </c>
      <c r="J82" s="171" t="s">
        <v>30</v>
      </c>
      <c r="K82" s="168" t="s">
        <v>25</v>
      </c>
      <c r="L82" s="168" t="s">
        <v>30</v>
      </c>
      <c r="M82" s="168" t="s">
        <v>30</v>
      </c>
      <c r="N82" s="168" t="s">
        <v>30</v>
      </c>
      <c r="O82" s="168" t="s">
        <v>30</v>
      </c>
      <c r="P82" s="168" t="s">
        <v>30</v>
      </c>
      <c r="Q82" s="168" t="s">
        <v>30</v>
      </c>
      <c r="R82" s="168" t="s">
        <v>30</v>
      </c>
      <c r="S82" s="168" t="s">
        <v>30</v>
      </c>
      <c r="T82" s="168" t="s">
        <v>30</v>
      </c>
      <c r="U82" s="172" t="s">
        <v>30</v>
      </c>
    </row>
    <row r="83" spans="1:21" x14ac:dyDescent="0.25">
      <c r="A83" s="260" t="s">
        <v>99</v>
      </c>
      <c r="B83" s="262" t="s">
        <v>100</v>
      </c>
      <c r="C83" s="263" t="s">
        <v>30</v>
      </c>
      <c r="D83" s="265" t="s">
        <v>228</v>
      </c>
      <c r="E83" s="176" t="s">
        <v>67</v>
      </c>
      <c r="F83" s="296" t="s">
        <v>30</v>
      </c>
      <c r="G83" s="168" t="s">
        <v>30</v>
      </c>
      <c r="H83" s="172" t="s">
        <v>30</v>
      </c>
      <c r="I83" s="196" t="s">
        <v>30</v>
      </c>
      <c r="J83" s="171" t="s">
        <v>30</v>
      </c>
      <c r="K83" s="168" t="s">
        <v>25</v>
      </c>
      <c r="L83" s="168" t="s">
        <v>30</v>
      </c>
      <c r="M83" s="168" t="s">
        <v>30</v>
      </c>
      <c r="N83" s="168" t="s">
        <v>30</v>
      </c>
      <c r="O83" s="168" t="s">
        <v>30</v>
      </c>
      <c r="P83" s="168" t="s">
        <v>30</v>
      </c>
      <c r="Q83" s="168" t="s">
        <v>30</v>
      </c>
      <c r="R83" s="168" t="s">
        <v>30</v>
      </c>
      <c r="S83" s="168" t="s">
        <v>30</v>
      </c>
      <c r="T83" s="168" t="s">
        <v>30</v>
      </c>
      <c r="U83" s="172" t="s">
        <v>30</v>
      </c>
    </row>
    <row r="84" spans="1:21" x14ac:dyDescent="0.25">
      <c r="A84" s="256" t="s">
        <v>116</v>
      </c>
      <c r="B84" s="257" t="s">
        <v>117</v>
      </c>
      <c r="C84" s="263" t="s">
        <v>30</v>
      </c>
      <c r="D84" s="259" t="s">
        <v>10</v>
      </c>
      <c r="E84" s="177" t="s">
        <v>106</v>
      </c>
      <c r="F84" s="296" t="s">
        <v>30</v>
      </c>
      <c r="G84" s="168" t="s">
        <v>30</v>
      </c>
      <c r="H84" s="172" t="s">
        <v>30</v>
      </c>
      <c r="I84" s="196" t="s">
        <v>30</v>
      </c>
      <c r="J84" s="171" t="s">
        <v>30</v>
      </c>
      <c r="K84" s="168" t="s">
        <v>30</v>
      </c>
      <c r="L84" s="168" t="s">
        <v>30</v>
      </c>
      <c r="M84" s="168" t="s">
        <v>30</v>
      </c>
      <c r="N84" s="168" t="s">
        <v>30</v>
      </c>
      <c r="O84" s="168" t="s">
        <v>30</v>
      </c>
      <c r="P84" s="168" t="s">
        <v>30</v>
      </c>
      <c r="Q84" s="168" t="s">
        <v>30</v>
      </c>
      <c r="R84" s="168" t="s">
        <v>30</v>
      </c>
      <c r="S84" s="168" t="s">
        <v>30</v>
      </c>
      <c r="T84" s="168" t="s">
        <v>30</v>
      </c>
      <c r="U84" s="172" t="s">
        <v>30</v>
      </c>
    </row>
    <row r="85" spans="1:21" x14ac:dyDescent="0.25">
      <c r="A85" s="256" t="s">
        <v>125</v>
      </c>
      <c r="B85" s="257" t="s">
        <v>126</v>
      </c>
      <c r="C85" s="263" t="s">
        <v>30</v>
      </c>
      <c r="D85" s="259" t="s">
        <v>11</v>
      </c>
      <c r="E85" s="176" t="s">
        <v>109</v>
      </c>
      <c r="F85" s="296" t="s">
        <v>30</v>
      </c>
      <c r="G85" s="168" t="s">
        <v>30</v>
      </c>
      <c r="H85" s="172" t="s">
        <v>30</v>
      </c>
      <c r="I85" s="196" t="s">
        <v>30</v>
      </c>
      <c r="J85" s="171" t="s">
        <v>30</v>
      </c>
      <c r="K85" s="168" t="s">
        <v>30</v>
      </c>
      <c r="L85" s="168" t="s">
        <v>30</v>
      </c>
      <c r="M85" s="168" t="s">
        <v>30</v>
      </c>
      <c r="N85" s="168" t="s">
        <v>30</v>
      </c>
      <c r="O85" s="168" t="s">
        <v>30</v>
      </c>
      <c r="P85" s="168" t="s">
        <v>30</v>
      </c>
      <c r="Q85" s="168" t="s">
        <v>30</v>
      </c>
      <c r="R85" s="168" t="s">
        <v>30</v>
      </c>
      <c r="S85" s="168" t="s">
        <v>30</v>
      </c>
      <c r="T85" s="168" t="s">
        <v>30</v>
      </c>
      <c r="U85" s="172" t="s">
        <v>30</v>
      </c>
    </row>
    <row r="86" spans="1:21" x14ac:dyDescent="0.25">
      <c r="A86" s="260" t="s">
        <v>101</v>
      </c>
      <c r="B86" s="262" t="s">
        <v>102</v>
      </c>
      <c r="C86" s="263" t="s">
        <v>30</v>
      </c>
      <c r="D86" s="259" t="s">
        <v>10</v>
      </c>
      <c r="E86" s="177" t="s">
        <v>103</v>
      </c>
      <c r="F86" s="296" t="s">
        <v>30</v>
      </c>
      <c r="G86" s="168" t="s">
        <v>30</v>
      </c>
      <c r="H86" s="172" t="s">
        <v>30</v>
      </c>
      <c r="I86" s="196" t="s">
        <v>30</v>
      </c>
      <c r="J86" s="171" t="s">
        <v>30</v>
      </c>
      <c r="K86" s="168" t="s">
        <v>30</v>
      </c>
      <c r="L86" s="168" t="s">
        <v>30</v>
      </c>
      <c r="M86" s="168" t="s">
        <v>30</v>
      </c>
      <c r="N86" s="168" t="s">
        <v>30</v>
      </c>
      <c r="O86" s="168" t="s">
        <v>30</v>
      </c>
      <c r="P86" s="168" t="s">
        <v>30</v>
      </c>
      <c r="Q86" s="168" t="s">
        <v>30</v>
      </c>
      <c r="R86" s="168" t="s">
        <v>30</v>
      </c>
      <c r="S86" s="168" t="s">
        <v>30</v>
      </c>
      <c r="T86" s="168" t="s">
        <v>30</v>
      </c>
      <c r="U86" s="172" t="s">
        <v>30</v>
      </c>
    </row>
    <row r="87" spans="1:21" x14ac:dyDescent="0.25">
      <c r="A87" s="260" t="s">
        <v>103</v>
      </c>
      <c r="B87" s="262" t="s">
        <v>104</v>
      </c>
      <c r="C87" s="263" t="s">
        <v>30</v>
      </c>
      <c r="D87" s="259" t="s">
        <v>228</v>
      </c>
      <c r="E87" s="177"/>
      <c r="F87" s="296" t="s">
        <v>30</v>
      </c>
      <c r="G87" s="168" t="s">
        <v>30</v>
      </c>
      <c r="H87" s="172" t="s">
        <v>30</v>
      </c>
      <c r="I87" s="179" t="s">
        <v>30</v>
      </c>
      <c r="J87" s="179" t="s">
        <v>30</v>
      </c>
      <c r="K87" s="179" t="s">
        <v>25</v>
      </c>
      <c r="L87" s="179" t="s">
        <v>30</v>
      </c>
      <c r="M87" s="179" t="s">
        <v>30</v>
      </c>
      <c r="N87" s="179" t="s">
        <v>30</v>
      </c>
      <c r="O87" s="179" t="s">
        <v>30</v>
      </c>
      <c r="P87" s="179" t="s">
        <v>30</v>
      </c>
      <c r="Q87" s="179" t="s">
        <v>30</v>
      </c>
      <c r="R87" s="179" t="s">
        <v>30</v>
      </c>
      <c r="S87" s="179" t="s">
        <v>30</v>
      </c>
      <c r="T87" s="179" t="s">
        <v>30</v>
      </c>
      <c r="U87" s="179" t="s">
        <v>30</v>
      </c>
    </row>
    <row r="88" spans="1:21" x14ac:dyDescent="0.25">
      <c r="A88" s="260" t="s">
        <v>105</v>
      </c>
      <c r="B88" s="262" t="s">
        <v>355</v>
      </c>
      <c r="C88" s="263" t="s">
        <v>30</v>
      </c>
      <c r="D88" s="259" t="s">
        <v>11</v>
      </c>
      <c r="E88" s="177"/>
      <c r="F88" s="296" t="s">
        <v>30</v>
      </c>
      <c r="G88" s="168" t="s">
        <v>30</v>
      </c>
      <c r="H88" s="172" t="s">
        <v>30</v>
      </c>
      <c r="I88" s="179" t="s">
        <v>30</v>
      </c>
      <c r="J88" s="179" t="s">
        <v>30</v>
      </c>
      <c r="K88" s="179" t="s">
        <v>578</v>
      </c>
      <c r="L88" s="179" t="s">
        <v>30</v>
      </c>
      <c r="M88" s="179" t="s">
        <v>30</v>
      </c>
      <c r="N88" s="179" t="s">
        <v>30</v>
      </c>
      <c r="O88" s="179" t="s">
        <v>30</v>
      </c>
      <c r="P88" s="179" t="s">
        <v>30</v>
      </c>
      <c r="Q88" s="179" t="s">
        <v>30</v>
      </c>
      <c r="R88" s="179" t="s">
        <v>30</v>
      </c>
      <c r="S88" s="179" t="s">
        <v>30</v>
      </c>
      <c r="T88" s="179" t="s">
        <v>30</v>
      </c>
      <c r="U88" s="179" t="s">
        <v>30</v>
      </c>
    </row>
    <row r="89" spans="1:21" x14ac:dyDescent="0.25">
      <c r="A89" s="256" t="s">
        <v>107</v>
      </c>
      <c r="B89" s="257" t="s">
        <v>108</v>
      </c>
      <c r="C89" s="263" t="s">
        <v>30</v>
      </c>
      <c r="D89" s="259" t="s">
        <v>10</v>
      </c>
      <c r="E89" s="177"/>
      <c r="F89" s="296" t="s">
        <v>30</v>
      </c>
      <c r="G89" s="168" t="s">
        <v>30</v>
      </c>
      <c r="H89" s="172" t="s">
        <v>30</v>
      </c>
      <c r="I89" s="179" t="s">
        <v>30</v>
      </c>
      <c r="J89" s="179" t="s">
        <v>30</v>
      </c>
      <c r="K89" s="179" t="s">
        <v>30</v>
      </c>
      <c r="L89" s="179" t="s">
        <v>30</v>
      </c>
      <c r="M89" s="179" t="s">
        <v>30</v>
      </c>
      <c r="N89" s="179" t="s">
        <v>30</v>
      </c>
      <c r="O89" s="179" t="s">
        <v>30</v>
      </c>
      <c r="P89" s="179" t="s">
        <v>30</v>
      </c>
      <c r="Q89" s="179" t="s">
        <v>30</v>
      </c>
      <c r="R89" s="179" t="s">
        <v>30</v>
      </c>
      <c r="S89" s="179" t="s">
        <v>30</v>
      </c>
      <c r="T89" s="179" t="s">
        <v>30</v>
      </c>
      <c r="U89" s="179" t="s">
        <v>30</v>
      </c>
    </row>
    <row r="90" spans="1:21" x14ac:dyDescent="0.25">
      <c r="A90" s="260" t="s">
        <v>114</v>
      </c>
      <c r="B90" s="262" t="s">
        <v>115</v>
      </c>
      <c r="C90" s="263" t="s">
        <v>30</v>
      </c>
      <c r="D90" s="259" t="s">
        <v>228</v>
      </c>
      <c r="E90" s="177"/>
      <c r="F90" s="296" t="s">
        <v>30</v>
      </c>
      <c r="G90" s="168" t="s">
        <v>30</v>
      </c>
      <c r="H90" s="172" t="s">
        <v>30</v>
      </c>
      <c r="I90" s="196" t="s">
        <v>30</v>
      </c>
      <c r="J90" s="171" t="s">
        <v>30</v>
      </c>
      <c r="K90" s="168" t="s">
        <v>40</v>
      </c>
      <c r="L90" s="168" t="s">
        <v>30</v>
      </c>
      <c r="M90" s="168" t="s">
        <v>30</v>
      </c>
      <c r="N90" s="168" t="s">
        <v>30</v>
      </c>
      <c r="O90" s="168" t="s">
        <v>30</v>
      </c>
      <c r="P90" s="168" t="s">
        <v>30</v>
      </c>
      <c r="Q90" s="168" t="s">
        <v>30</v>
      </c>
      <c r="R90" s="168" t="s">
        <v>30</v>
      </c>
      <c r="S90" s="168" t="s">
        <v>30</v>
      </c>
      <c r="T90" s="168" t="s">
        <v>30</v>
      </c>
      <c r="U90" s="172" t="s">
        <v>30</v>
      </c>
    </row>
    <row r="91" spans="1:21" ht="26" x14ac:dyDescent="0.25">
      <c r="A91" s="266" t="s">
        <v>296</v>
      </c>
      <c r="B91" s="261" t="s">
        <v>297</v>
      </c>
      <c r="C91" s="263"/>
      <c r="D91" s="259" t="s">
        <v>11</v>
      </c>
      <c r="E91" s="177"/>
      <c r="F91" s="296" t="s">
        <v>30</v>
      </c>
      <c r="G91" s="168" t="s">
        <v>30</v>
      </c>
      <c r="H91" s="172" t="s">
        <v>30</v>
      </c>
      <c r="I91" s="196" t="s">
        <v>30</v>
      </c>
      <c r="J91" s="171" t="s">
        <v>30</v>
      </c>
      <c r="K91" s="168" t="s">
        <v>30</v>
      </c>
      <c r="L91" s="168" t="s">
        <v>30</v>
      </c>
      <c r="M91" s="168" t="s">
        <v>30</v>
      </c>
      <c r="N91" s="168" t="s">
        <v>30</v>
      </c>
      <c r="O91" s="168" t="s">
        <v>30</v>
      </c>
      <c r="P91" s="168" t="s">
        <v>30</v>
      </c>
      <c r="Q91" s="168" t="s">
        <v>30</v>
      </c>
      <c r="R91" s="168" t="s">
        <v>30</v>
      </c>
      <c r="S91" s="168" t="s">
        <v>30</v>
      </c>
      <c r="T91" s="168" t="s">
        <v>30</v>
      </c>
      <c r="U91" s="172" t="s">
        <v>40</v>
      </c>
    </row>
    <row r="92" spans="1:21" x14ac:dyDescent="0.25">
      <c r="A92" s="266" t="s">
        <v>298</v>
      </c>
      <c r="B92" s="261" t="s">
        <v>299</v>
      </c>
      <c r="C92" s="263"/>
      <c r="D92" s="259" t="s">
        <v>11</v>
      </c>
      <c r="E92" s="177"/>
      <c r="F92" s="296" t="s">
        <v>30</v>
      </c>
      <c r="G92" s="168" t="s">
        <v>30</v>
      </c>
      <c r="H92" s="172" t="s">
        <v>30</v>
      </c>
      <c r="I92" s="196" t="s">
        <v>30</v>
      </c>
      <c r="J92" s="171" t="s">
        <v>30</v>
      </c>
      <c r="K92" s="168" t="s">
        <v>30</v>
      </c>
      <c r="L92" s="168" t="s">
        <v>30</v>
      </c>
      <c r="M92" s="168" t="s">
        <v>30</v>
      </c>
      <c r="N92" s="168" t="s">
        <v>30</v>
      </c>
      <c r="O92" s="168" t="s">
        <v>30</v>
      </c>
      <c r="P92" s="168" t="s">
        <v>30</v>
      </c>
      <c r="Q92" s="168" t="s">
        <v>30</v>
      </c>
      <c r="R92" s="168" t="s">
        <v>30</v>
      </c>
      <c r="S92" s="168" t="s">
        <v>30</v>
      </c>
      <c r="T92" s="168" t="s">
        <v>30</v>
      </c>
      <c r="U92" s="172" t="s">
        <v>40</v>
      </c>
    </row>
    <row r="93" spans="1:21" x14ac:dyDescent="0.25">
      <c r="A93" s="266" t="s">
        <v>513</v>
      </c>
      <c r="B93" s="261" t="s">
        <v>514</v>
      </c>
      <c r="C93" s="263"/>
      <c r="D93" s="259" t="s">
        <v>228</v>
      </c>
      <c r="E93" s="177"/>
      <c r="F93" s="296" t="s">
        <v>30</v>
      </c>
      <c r="G93" s="168" t="s">
        <v>25</v>
      </c>
      <c r="H93" s="172" t="s">
        <v>30</v>
      </c>
      <c r="I93" s="196" t="s">
        <v>30</v>
      </c>
      <c r="J93" s="171" t="s">
        <v>30</v>
      </c>
      <c r="K93" s="168" t="s">
        <v>30</v>
      </c>
      <c r="L93" s="168" t="s">
        <v>30</v>
      </c>
      <c r="M93" s="168" t="s">
        <v>30</v>
      </c>
      <c r="N93" s="168" t="s">
        <v>30</v>
      </c>
      <c r="O93" s="168" t="s">
        <v>30</v>
      </c>
      <c r="P93" s="168" t="s">
        <v>30</v>
      </c>
      <c r="Q93" s="168" t="s">
        <v>30</v>
      </c>
      <c r="R93" s="168" t="s">
        <v>30</v>
      </c>
      <c r="S93" s="168" t="s">
        <v>30</v>
      </c>
      <c r="T93" s="168" t="s">
        <v>30</v>
      </c>
      <c r="U93" s="172" t="s">
        <v>30</v>
      </c>
    </row>
    <row r="94" spans="1:21" x14ac:dyDescent="0.25">
      <c r="A94" s="260" t="s">
        <v>356</v>
      </c>
      <c r="B94" s="262" t="s">
        <v>357</v>
      </c>
      <c r="C94" s="263"/>
      <c r="D94" s="259" t="s">
        <v>228</v>
      </c>
      <c r="E94" s="177"/>
      <c r="F94" s="296" t="s">
        <v>30</v>
      </c>
      <c r="G94" s="168" t="s">
        <v>25</v>
      </c>
      <c r="H94" s="172" t="s">
        <v>30</v>
      </c>
      <c r="I94" s="196" t="s">
        <v>30</v>
      </c>
      <c r="J94" s="171" t="s">
        <v>30</v>
      </c>
      <c r="K94" s="168" t="s">
        <v>30</v>
      </c>
      <c r="L94" s="168" t="s">
        <v>30</v>
      </c>
      <c r="M94" s="168" t="s">
        <v>30</v>
      </c>
      <c r="N94" s="168" t="s">
        <v>25</v>
      </c>
      <c r="O94" s="168" t="s">
        <v>30</v>
      </c>
      <c r="P94" s="168" t="s">
        <v>25</v>
      </c>
      <c r="Q94" s="168" t="s">
        <v>30</v>
      </c>
      <c r="R94" s="168" t="s">
        <v>30</v>
      </c>
      <c r="S94" s="168" t="s">
        <v>30</v>
      </c>
      <c r="T94" s="168" t="s">
        <v>30</v>
      </c>
      <c r="U94" s="172" t="s">
        <v>30</v>
      </c>
    </row>
    <row r="95" spans="1:21" x14ac:dyDescent="0.25">
      <c r="A95" s="260" t="s">
        <v>358</v>
      </c>
      <c r="B95" s="262" t="s">
        <v>279</v>
      </c>
      <c r="C95" s="263"/>
      <c r="D95" s="259" t="s">
        <v>11</v>
      </c>
      <c r="E95" s="177"/>
      <c r="F95" s="296" t="s">
        <v>30</v>
      </c>
      <c r="G95" s="168" t="s">
        <v>25</v>
      </c>
      <c r="H95" s="172" t="s">
        <v>30</v>
      </c>
      <c r="I95" s="196" t="s">
        <v>30</v>
      </c>
      <c r="J95" s="171" t="s">
        <v>30</v>
      </c>
      <c r="K95" s="168" t="s">
        <v>30</v>
      </c>
      <c r="L95" s="168" t="s">
        <v>30</v>
      </c>
      <c r="M95" s="168" t="s">
        <v>30</v>
      </c>
      <c r="N95" s="168" t="s">
        <v>40</v>
      </c>
      <c r="O95" s="168" t="s">
        <v>30</v>
      </c>
      <c r="P95" s="168" t="s">
        <v>30</v>
      </c>
      <c r="Q95" s="168" t="s">
        <v>30</v>
      </c>
      <c r="R95" s="168" t="s">
        <v>30</v>
      </c>
      <c r="S95" s="168" t="s">
        <v>30</v>
      </c>
      <c r="T95" s="168" t="s">
        <v>30</v>
      </c>
      <c r="U95" s="172" t="s">
        <v>30</v>
      </c>
    </row>
    <row r="96" spans="1:21" x14ac:dyDescent="0.25">
      <c r="A96" s="260" t="s">
        <v>359</v>
      </c>
      <c r="B96" s="262" t="s">
        <v>360</v>
      </c>
      <c r="C96" s="263"/>
      <c r="D96" s="259" t="s">
        <v>11</v>
      </c>
      <c r="E96" s="177"/>
      <c r="F96" s="296" t="s">
        <v>30</v>
      </c>
      <c r="G96" s="168" t="s">
        <v>30</v>
      </c>
      <c r="H96" s="172" t="s">
        <v>30</v>
      </c>
      <c r="I96" s="196" t="s">
        <v>30</v>
      </c>
      <c r="J96" s="171" t="s">
        <v>30</v>
      </c>
      <c r="K96" s="168" t="s">
        <v>30</v>
      </c>
      <c r="L96" s="168" t="s">
        <v>30</v>
      </c>
      <c r="M96" s="168" t="s">
        <v>30</v>
      </c>
      <c r="N96" s="168" t="s">
        <v>30</v>
      </c>
      <c r="O96" s="168" t="s">
        <v>30</v>
      </c>
      <c r="P96" s="168" t="s">
        <v>30</v>
      </c>
      <c r="Q96" s="168" t="s">
        <v>30</v>
      </c>
      <c r="R96" s="168" t="s">
        <v>30</v>
      </c>
      <c r="S96" s="168" t="s">
        <v>30</v>
      </c>
      <c r="T96" s="168" t="s">
        <v>30</v>
      </c>
      <c r="U96" s="172" t="s">
        <v>30</v>
      </c>
    </row>
    <row r="97" spans="1:21" x14ac:dyDescent="0.25">
      <c r="A97" s="260" t="s">
        <v>361</v>
      </c>
      <c r="B97" s="262" t="s">
        <v>362</v>
      </c>
      <c r="C97" s="263"/>
      <c r="D97" s="259" t="s">
        <v>228</v>
      </c>
      <c r="E97" s="177"/>
      <c r="F97" s="296" t="s">
        <v>30</v>
      </c>
      <c r="G97" s="168" t="s">
        <v>30</v>
      </c>
      <c r="H97" s="172" t="s">
        <v>30</v>
      </c>
      <c r="I97" s="196" t="s">
        <v>25</v>
      </c>
      <c r="J97" s="171" t="s">
        <v>30</v>
      </c>
      <c r="K97" s="168" t="s">
        <v>30</v>
      </c>
      <c r="L97" s="168" t="s">
        <v>30</v>
      </c>
      <c r="M97" s="168" t="s">
        <v>30</v>
      </c>
      <c r="N97" s="168" t="s">
        <v>30</v>
      </c>
      <c r="O97" s="168" t="s">
        <v>30</v>
      </c>
      <c r="P97" s="168" t="s">
        <v>30</v>
      </c>
      <c r="Q97" s="168" t="s">
        <v>30</v>
      </c>
      <c r="R97" s="168" t="s">
        <v>30</v>
      </c>
      <c r="S97" s="168" t="s">
        <v>30</v>
      </c>
      <c r="T97" s="168" t="s">
        <v>30</v>
      </c>
      <c r="U97" s="172" t="s">
        <v>30</v>
      </c>
    </row>
    <row r="98" spans="1:21" ht="26" x14ac:dyDescent="0.25">
      <c r="A98" s="256" t="s">
        <v>243</v>
      </c>
      <c r="B98" s="257" t="s">
        <v>256</v>
      </c>
      <c r="C98" s="264"/>
      <c r="D98" s="259" t="s">
        <v>228</v>
      </c>
      <c r="E98" s="177"/>
      <c r="F98" s="296" t="s">
        <v>30</v>
      </c>
      <c r="G98" s="168" t="s">
        <v>30</v>
      </c>
      <c r="H98" s="172" t="s">
        <v>30</v>
      </c>
      <c r="I98" s="196" t="s">
        <v>30</v>
      </c>
      <c r="J98" s="171" t="s">
        <v>30</v>
      </c>
      <c r="K98" s="168" t="s">
        <v>30</v>
      </c>
      <c r="L98" s="168" t="s">
        <v>30</v>
      </c>
      <c r="M98" s="168" t="s">
        <v>30</v>
      </c>
      <c r="N98" s="168" t="s">
        <v>30</v>
      </c>
      <c r="O98" s="168" t="s">
        <v>30</v>
      </c>
      <c r="P98" s="168" t="s">
        <v>30</v>
      </c>
      <c r="Q98" s="168" t="s">
        <v>30</v>
      </c>
      <c r="R98" s="168" t="s">
        <v>30</v>
      </c>
      <c r="S98" s="168" t="s">
        <v>30</v>
      </c>
      <c r="T98" s="168" t="s">
        <v>30</v>
      </c>
      <c r="U98" s="172" t="s">
        <v>30</v>
      </c>
    </row>
    <row r="99" spans="1:21" x14ac:dyDescent="0.25">
      <c r="A99" s="260" t="s">
        <v>127</v>
      </c>
      <c r="B99" s="262" t="s">
        <v>128</v>
      </c>
      <c r="C99" s="263" t="s">
        <v>129</v>
      </c>
      <c r="D99" s="265" t="s">
        <v>239</v>
      </c>
      <c r="E99" s="177"/>
      <c r="F99" s="296" t="s">
        <v>30</v>
      </c>
      <c r="G99" s="168" t="s">
        <v>30</v>
      </c>
      <c r="H99" s="172" t="s">
        <v>30</v>
      </c>
      <c r="I99" s="196" t="s">
        <v>30</v>
      </c>
      <c r="J99" s="171" t="s">
        <v>30</v>
      </c>
      <c r="K99" s="168" t="s">
        <v>30</v>
      </c>
      <c r="L99" s="168" t="s">
        <v>30</v>
      </c>
      <c r="M99" s="168" t="s">
        <v>30</v>
      </c>
      <c r="N99" s="168" t="s">
        <v>30</v>
      </c>
      <c r="O99" s="168" t="s">
        <v>30</v>
      </c>
      <c r="P99" s="168" t="s">
        <v>30</v>
      </c>
      <c r="Q99" s="168" t="s">
        <v>30</v>
      </c>
      <c r="R99" s="168" t="s">
        <v>30</v>
      </c>
      <c r="S99" s="168" t="s">
        <v>30</v>
      </c>
      <c r="T99" s="168" t="s">
        <v>30</v>
      </c>
      <c r="U99" s="172" t="s">
        <v>30</v>
      </c>
    </row>
    <row r="100" spans="1:21" ht="26" x14ac:dyDescent="0.25">
      <c r="A100" s="256" t="s">
        <v>251</v>
      </c>
      <c r="B100" s="257" t="s">
        <v>264</v>
      </c>
      <c r="C100" s="264"/>
      <c r="D100" s="259" t="s">
        <v>228</v>
      </c>
      <c r="E100" s="177"/>
      <c r="F100" s="296" t="s">
        <v>30</v>
      </c>
      <c r="G100" s="168" t="s">
        <v>30</v>
      </c>
      <c r="H100" s="172" t="s">
        <v>30</v>
      </c>
      <c r="I100" s="196" t="s">
        <v>30</v>
      </c>
      <c r="J100" s="171" t="s">
        <v>30</v>
      </c>
      <c r="K100" s="168" t="s">
        <v>30</v>
      </c>
      <c r="L100" s="168" t="s">
        <v>30</v>
      </c>
      <c r="M100" s="168" t="s">
        <v>30</v>
      </c>
      <c r="N100" s="168" t="s">
        <v>30</v>
      </c>
      <c r="O100" s="168" t="s">
        <v>30</v>
      </c>
      <c r="P100" s="168" t="s">
        <v>30</v>
      </c>
      <c r="Q100" s="168" t="s">
        <v>30</v>
      </c>
      <c r="R100" s="168" t="s">
        <v>30</v>
      </c>
      <c r="S100" s="168" t="s">
        <v>30</v>
      </c>
      <c r="T100" s="168" t="s">
        <v>30</v>
      </c>
      <c r="U100" s="172" t="s">
        <v>30</v>
      </c>
    </row>
    <row r="101" spans="1:21" ht="26" x14ac:dyDescent="0.25">
      <c r="A101" s="256" t="s">
        <v>244</v>
      </c>
      <c r="B101" s="257" t="s">
        <v>257</v>
      </c>
      <c r="C101" s="264"/>
      <c r="D101" s="259" t="s">
        <v>228</v>
      </c>
      <c r="E101" s="177"/>
      <c r="F101" s="296" t="s">
        <v>30</v>
      </c>
      <c r="G101" s="168" t="s">
        <v>30</v>
      </c>
      <c r="H101" s="172" t="s">
        <v>30</v>
      </c>
      <c r="I101" s="196" t="s">
        <v>30</v>
      </c>
      <c r="J101" s="171" t="s">
        <v>30</v>
      </c>
      <c r="K101" s="168" t="s">
        <v>30</v>
      </c>
      <c r="L101" s="168" t="s">
        <v>30</v>
      </c>
      <c r="M101" s="168" t="s">
        <v>30</v>
      </c>
      <c r="N101" s="168" t="s">
        <v>30</v>
      </c>
      <c r="O101" s="168" t="s">
        <v>30</v>
      </c>
      <c r="P101" s="168" t="s">
        <v>30</v>
      </c>
      <c r="Q101" s="168" t="s">
        <v>30</v>
      </c>
      <c r="R101" s="168" t="s">
        <v>30</v>
      </c>
      <c r="S101" s="168" t="s">
        <v>30</v>
      </c>
      <c r="T101" s="168" t="s">
        <v>30</v>
      </c>
      <c r="U101" s="172" t="s">
        <v>30</v>
      </c>
    </row>
    <row r="102" spans="1:21" x14ac:dyDescent="0.25">
      <c r="A102" s="260" t="s">
        <v>130</v>
      </c>
      <c r="B102" s="262" t="s">
        <v>363</v>
      </c>
      <c r="C102" s="263" t="s">
        <v>131</v>
      </c>
      <c r="D102" s="259" t="s">
        <v>228</v>
      </c>
      <c r="E102" s="177"/>
      <c r="F102" s="296" t="s">
        <v>30</v>
      </c>
      <c r="G102" s="168" t="s">
        <v>30</v>
      </c>
      <c r="H102" s="172" t="s">
        <v>30</v>
      </c>
      <c r="I102" s="196" t="s">
        <v>30</v>
      </c>
      <c r="J102" s="171" t="s">
        <v>30</v>
      </c>
      <c r="K102" s="168" t="s">
        <v>30</v>
      </c>
      <c r="L102" s="168" t="s">
        <v>30</v>
      </c>
      <c r="M102" s="168" t="s">
        <v>30</v>
      </c>
      <c r="N102" s="168" t="s">
        <v>25</v>
      </c>
      <c r="O102" s="168" t="s">
        <v>30</v>
      </c>
      <c r="P102" s="168" t="s">
        <v>30</v>
      </c>
      <c r="Q102" s="168" t="s">
        <v>30</v>
      </c>
      <c r="R102" s="168" t="s">
        <v>30</v>
      </c>
      <c r="S102" s="168" t="s">
        <v>30</v>
      </c>
      <c r="T102" s="168" t="s">
        <v>30</v>
      </c>
      <c r="U102" s="172" t="s">
        <v>30</v>
      </c>
    </row>
    <row r="103" spans="1:21" ht="26" x14ac:dyDescent="0.25">
      <c r="A103" s="256" t="s">
        <v>252</v>
      </c>
      <c r="B103" s="257" t="s">
        <v>265</v>
      </c>
      <c r="C103" s="264"/>
      <c r="D103" s="259" t="s">
        <v>228</v>
      </c>
      <c r="E103" s="177"/>
      <c r="F103" s="296" t="s">
        <v>30</v>
      </c>
      <c r="G103" s="168" t="s">
        <v>30</v>
      </c>
      <c r="H103" s="172" t="s">
        <v>30</v>
      </c>
      <c r="I103" s="196" t="s">
        <v>25</v>
      </c>
      <c r="J103" s="171" t="s">
        <v>30</v>
      </c>
      <c r="K103" s="168" t="s">
        <v>30</v>
      </c>
      <c r="L103" s="168" t="s">
        <v>30</v>
      </c>
      <c r="M103" s="168" t="s">
        <v>30</v>
      </c>
      <c r="N103" s="168" t="s">
        <v>30</v>
      </c>
      <c r="O103" s="168" t="s">
        <v>30</v>
      </c>
      <c r="P103" s="168" t="s">
        <v>30</v>
      </c>
      <c r="Q103" s="168" t="s">
        <v>30</v>
      </c>
      <c r="R103" s="168" t="s">
        <v>30</v>
      </c>
      <c r="S103" s="168" t="s">
        <v>30</v>
      </c>
      <c r="T103" s="168" t="s">
        <v>30</v>
      </c>
      <c r="U103" s="172" t="s">
        <v>30</v>
      </c>
    </row>
    <row r="104" spans="1:21" ht="26" x14ac:dyDescent="0.25">
      <c r="A104" s="256" t="s">
        <v>253</v>
      </c>
      <c r="B104" s="257" t="s">
        <v>266</v>
      </c>
      <c r="C104" s="264"/>
      <c r="D104" s="259" t="s">
        <v>228</v>
      </c>
      <c r="E104" s="177"/>
      <c r="F104" s="296" t="s">
        <v>30</v>
      </c>
      <c r="G104" s="168" t="s">
        <v>30</v>
      </c>
      <c r="H104" s="172" t="s">
        <v>30</v>
      </c>
      <c r="I104" s="196" t="s">
        <v>30</v>
      </c>
      <c r="J104" s="171" t="s">
        <v>30</v>
      </c>
      <c r="K104" s="168" t="s">
        <v>30</v>
      </c>
      <c r="L104" s="168" t="s">
        <v>30</v>
      </c>
      <c r="M104" s="168" t="s">
        <v>30</v>
      </c>
      <c r="N104" s="168" t="s">
        <v>30</v>
      </c>
      <c r="O104" s="168" t="s">
        <v>30</v>
      </c>
      <c r="P104" s="168" t="s">
        <v>30</v>
      </c>
      <c r="Q104" s="168" t="s">
        <v>30</v>
      </c>
      <c r="R104" s="168" t="s">
        <v>30</v>
      </c>
      <c r="S104" s="168" t="s">
        <v>30</v>
      </c>
      <c r="T104" s="168" t="s">
        <v>30</v>
      </c>
      <c r="U104" s="172" t="s">
        <v>30</v>
      </c>
    </row>
    <row r="105" spans="1:21" x14ac:dyDescent="0.25">
      <c r="A105" s="260" t="s">
        <v>151</v>
      </c>
      <c r="B105" s="262" t="s">
        <v>364</v>
      </c>
      <c r="C105" s="264" t="s">
        <v>30</v>
      </c>
      <c r="D105" s="259" t="s">
        <v>11</v>
      </c>
      <c r="E105" s="177"/>
      <c r="F105" s="296" t="s">
        <v>30</v>
      </c>
      <c r="G105" s="168" t="s">
        <v>30</v>
      </c>
      <c r="H105" s="172" t="s">
        <v>30</v>
      </c>
      <c r="I105" s="196" t="s">
        <v>30</v>
      </c>
      <c r="J105" s="171" t="s">
        <v>30</v>
      </c>
      <c r="K105" s="168" t="s">
        <v>30</v>
      </c>
      <c r="L105" s="168" t="s">
        <v>30</v>
      </c>
      <c r="M105" s="168" t="s">
        <v>30</v>
      </c>
      <c r="N105" s="168" t="s">
        <v>30</v>
      </c>
      <c r="O105" s="168" t="s">
        <v>30</v>
      </c>
      <c r="P105" s="168" t="s">
        <v>40</v>
      </c>
      <c r="Q105" s="168" t="s">
        <v>30</v>
      </c>
      <c r="R105" s="168" t="s">
        <v>30</v>
      </c>
      <c r="S105" s="168" t="s">
        <v>30</v>
      </c>
      <c r="T105" s="168" t="s">
        <v>30</v>
      </c>
      <c r="U105" s="172" t="s">
        <v>30</v>
      </c>
    </row>
    <row r="106" spans="1:21" x14ac:dyDescent="0.25">
      <c r="A106" s="260" t="s">
        <v>136</v>
      </c>
      <c r="B106" s="262" t="s">
        <v>137</v>
      </c>
      <c r="C106" s="263" t="s">
        <v>30</v>
      </c>
      <c r="D106" s="259" t="s">
        <v>10</v>
      </c>
      <c r="E106" s="177"/>
      <c r="F106" s="296" t="s">
        <v>30</v>
      </c>
      <c r="G106" s="168" t="s">
        <v>25</v>
      </c>
      <c r="H106" s="172" t="s">
        <v>30</v>
      </c>
      <c r="I106" s="196" t="s">
        <v>30</v>
      </c>
      <c r="J106" s="171" t="s">
        <v>30</v>
      </c>
      <c r="K106" s="168" t="s">
        <v>30</v>
      </c>
      <c r="L106" s="168" t="s">
        <v>30</v>
      </c>
      <c r="M106" s="168" t="s">
        <v>30</v>
      </c>
      <c r="N106" s="168" t="s">
        <v>30</v>
      </c>
      <c r="O106" s="168" t="s">
        <v>30</v>
      </c>
      <c r="P106" s="168" t="s">
        <v>30</v>
      </c>
      <c r="Q106" s="168" t="s">
        <v>30</v>
      </c>
      <c r="R106" s="168" t="s">
        <v>30</v>
      </c>
      <c r="S106" s="168" t="s">
        <v>30</v>
      </c>
      <c r="T106" s="168" t="s">
        <v>30</v>
      </c>
      <c r="U106" s="172" t="s">
        <v>30</v>
      </c>
    </row>
    <row r="107" spans="1:21" x14ac:dyDescent="0.25">
      <c r="A107" s="256" t="s">
        <v>147</v>
      </c>
      <c r="B107" s="257" t="s">
        <v>277</v>
      </c>
      <c r="C107" s="264" t="s">
        <v>30</v>
      </c>
      <c r="D107" s="259" t="s">
        <v>11</v>
      </c>
      <c r="E107" s="176"/>
      <c r="F107" s="296" t="s">
        <v>30</v>
      </c>
      <c r="G107" s="168" t="s">
        <v>30</v>
      </c>
      <c r="H107" s="172" t="s">
        <v>30</v>
      </c>
      <c r="I107" s="196" t="s">
        <v>30</v>
      </c>
      <c r="J107" s="171" t="s">
        <v>30</v>
      </c>
      <c r="K107" s="168" t="s">
        <v>30</v>
      </c>
      <c r="L107" s="168" t="s">
        <v>30</v>
      </c>
      <c r="M107" s="168" t="s">
        <v>30</v>
      </c>
      <c r="N107" s="168" t="s">
        <v>30</v>
      </c>
      <c r="O107" s="168" t="s">
        <v>30</v>
      </c>
      <c r="P107" s="168" t="s">
        <v>30</v>
      </c>
      <c r="Q107" s="168" t="s">
        <v>30</v>
      </c>
      <c r="R107" s="168" t="s">
        <v>30</v>
      </c>
      <c r="S107" s="168" t="s">
        <v>30</v>
      </c>
      <c r="T107" s="168" t="s">
        <v>30</v>
      </c>
      <c r="U107" s="172" t="s">
        <v>30</v>
      </c>
    </row>
    <row r="108" spans="1:21" x14ac:dyDescent="0.25">
      <c r="A108" s="260" t="s">
        <v>133</v>
      </c>
      <c r="B108" s="262" t="s">
        <v>365</v>
      </c>
      <c r="C108" s="263" t="s">
        <v>134</v>
      </c>
      <c r="D108" s="259" t="s">
        <v>228</v>
      </c>
      <c r="E108" s="176" t="s">
        <v>90</v>
      </c>
      <c r="F108" s="296" t="s">
        <v>30</v>
      </c>
      <c r="G108" s="168" t="s">
        <v>25</v>
      </c>
      <c r="H108" s="172" t="s">
        <v>30</v>
      </c>
      <c r="I108" s="196" t="s">
        <v>25</v>
      </c>
      <c r="J108" s="171" t="s">
        <v>30</v>
      </c>
      <c r="K108" s="168" t="s">
        <v>30</v>
      </c>
      <c r="L108" s="168" t="s">
        <v>30</v>
      </c>
      <c r="M108" s="168" t="s">
        <v>30</v>
      </c>
      <c r="N108" s="168" t="s">
        <v>40</v>
      </c>
      <c r="O108" s="168" t="s">
        <v>30</v>
      </c>
      <c r="P108" s="168" t="s">
        <v>30</v>
      </c>
      <c r="Q108" s="168" t="s">
        <v>30</v>
      </c>
      <c r="R108" s="168" t="s">
        <v>30</v>
      </c>
      <c r="S108" s="168" t="s">
        <v>30</v>
      </c>
      <c r="T108" s="168" t="s">
        <v>30</v>
      </c>
      <c r="U108" s="172" t="s">
        <v>30</v>
      </c>
    </row>
    <row r="109" spans="1:21" x14ac:dyDescent="0.25">
      <c r="A109" s="260" t="s">
        <v>148</v>
      </c>
      <c r="B109" s="262" t="s">
        <v>149</v>
      </c>
      <c r="C109" s="264" t="s">
        <v>150</v>
      </c>
      <c r="D109" s="259" t="s">
        <v>228</v>
      </c>
      <c r="E109" s="176"/>
      <c r="F109" s="296" t="s">
        <v>30</v>
      </c>
      <c r="G109" s="168" t="s">
        <v>30</v>
      </c>
      <c r="H109" s="172" t="s">
        <v>30</v>
      </c>
      <c r="I109" s="196" t="s">
        <v>30</v>
      </c>
      <c r="J109" s="171" t="s">
        <v>30</v>
      </c>
      <c r="K109" s="168" t="s">
        <v>30</v>
      </c>
      <c r="L109" s="168" t="s">
        <v>30</v>
      </c>
      <c r="M109" s="168" t="s">
        <v>30</v>
      </c>
      <c r="N109" s="168" t="s">
        <v>30</v>
      </c>
      <c r="O109" s="168" t="s">
        <v>30</v>
      </c>
      <c r="P109" s="168" t="s">
        <v>25</v>
      </c>
      <c r="Q109" s="168" t="s">
        <v>30</v>
      </c>
      <c r="R109" s="168" t="s">
        <v>30</v>
      </c>
      <c r="S109" s="168" t="s">
        <v>30</v>
      </c>
      <c r="T109" s="168" t="s">
        <v>30</v>
      </c>
      <c r="U109" s="172" t="s">
        <v>30</v>
      </c>
    </row>
    <row r="110" spans="1:21" x14ac:dyDescent="0.25">
      <c r="A110" s="256" t="s">
        <v>278</v>
      </c>
      <c r="B110" s="257" t="s">
        <v>279</v>
      </c>
      <c r="C110" s="264"/>
      <c r="D110" s="259" t="s">
        <v>11</v>
      </c>
      <c r="E110" s="176"/>
      <c r="F110" s="296" t="s">
        <v>30</v>
      </c>
      <c r="G110" s="168" t="s">
        <v>30</v>
      </c>
      <c r="H110" s="172" t="s">
        <v>30</v>
      </c>
      <c r="I110" s="196" t="s">
        <v>30</v>
      </c>
      <c r="J110" s="171" t="s">
        <v>30</v>
      </c>
      <c r="K110" s="168" t="s">
        <v>30</v>
      </c>
      <c r="L110" s="168" t="s">
        <v>30</v>
      </c>
      <c r="M110" s="168" t="s">
        <v>30</v>
      </c>
      <c r="N110" s="168" t="s">
        <v>30</v>
      </c>
      <c r="O110" s="168" t="s">
        <v>30</v>
      </c>
      <c r="P110" s="168" t="s">
        <v>30</v>
      </c>
      <c r="Q110" s="168" t="s">
        <v>30</v>
      </c>
      <c r="R110" s="168" t="s">
        <v>30</v>
      </c>
      <c r="S110" s="168" t="s">
        <v>30</v>
      </c>
      <c r="T110" s="168" t="s">
        <v>30</v>
      </c>
      <c r="U110" s="172" t="s">
        <v>30</v>
      </c>
    </row>
    <row r="111" spans="1:21" ht="26" x14ac:dyDescent="0.25">
      <c r="A111" s="260" t="s">
        <v>138</v>
      </c>
      <c r="B111" s="262" t="s">
        <v>366</v>
      </c>
      <c r="C111" s="267" t="s">
        <v>139</v>
      </c>
      <c r="D111" s="259" t="s">
        <v>228</v>
      </c>
      <c r="E111" s="176" t="s">
        <v>132</v>
      </c>
      <c r="F111" s="296" t="s">
        <v>30</v>
      </c>
      <c r="G111" s="168" t="s">
        <v>30</v>
      </c>
      <c r="H111" s="172" t="s">
        <v>30</v>
      </c>
      <c r="I111" s="196" t="s">
        <v>25</v>
      </c>
      <c r="J111" s="171" t="s">
        <v>30</v>
      </c>
      <c r="K111" s="168" t="s">
        <v>30</v>
      </c>
      <c r="L111" s="168" t="s">
        <v>30</v>
      </c>
      <c r="M111" s="168" t="s">
        <v>30</v>
      </c>
      <c r="N111" s="168" t="s">
        <v>30</v>
      </c>
      <c r="O111" s="168" t="s">
        <v>30</v>
      </c>
      <c r="P111" s="168" t="s">
        <v>40</v>
      </c>
      <c r="Q111" s="168" t="s">
        <v>30</v>
      </c>
      <c r="R111" s="168" t="s">
        <v>30</v>
      </c>
      <c r="S111" s="168" t="s">
        <v>30</v>
      </c>
      <c r="T111" s="168" t="s">
        <v>30</v>
      </c>
      <c r="U111" s="172" t="s">
        <v>30</v>
      </c>
    </row>
    <row r="112" spans="1:21" x14ac:dyDescent="0.25">
      <c r="A112" s="260" t="s">
        <v>152</v>
      </c>
      <c r="B112" s="262" t="s">
        <v>153</v>
      </c>
      <c r="C112" s="264" t="s">
        <v>30</v>
      </c>
      <c r="D112" s="259" t="s">
        <v>10</v>
      </c>
      <c r="E112" s="176"/>
      <c r="F112" s="296" t="s">
        <v>30</v>
      </c>
      <c r="G112" s="168" t="s">
        <v>30</v>
      </c>
      <c r="H112" s="172" t="s">
        <v>30</v>
      </c>
      <c r="I112" s="196" t="s">
        <v>30</v>
      </c>
      <c r="J112" s="171" t="s">
        <v>30</v>
      </c>
      <c r="K112" s="168" t="s">
        <v>30</v>
      </c>
      <c r="L112" s="168" t="s">
        <v>30</v>
      </c>
      <c r="M112" s="168" t="s">
        <v>30</v>
      </c>
      <c r="N112" s="168" t="s">
        <v>30</v>
      </c>
      <c r="O112" s="168" t="s">
        <v>30</v>
      </c>
      <c r="P112" s="168" t="s">
        <v>30</v>
      </c>
      <c r="Q112" s="168" t="s">
        <v>30</v>
      </c>
      <c r="R112" s="168" t="s">
        <v>30</v>
      </c>
      <c r="S112" s="168" t="s">
        <v>30</v>
      </c>
      <c r="T112" s="168" t="s">
        <v>30</v>
      </c>
      <c r="U112" s="172" t="s">
        <v>30</v>
      </c>
    </row>
    <row r="113" spans="1:21" ht="26" x14ac:dyDescent="0.25">
      <c r="A113" s="260" t="s">
        <v>141</v>
      </c>
      <c r="B113" s="262" t="s">
        <v>367</v>
      </c>
      <c r="C113" s="267" t="s">
        <v>139</v>
      </c>
      <c r="D113" s="259" t="s">
        <v>11</v>
      </c>
      <c r="E113" s="176"/>
      <c r="F113" s="296" t="s">
        <v>30</v>
      </c>
      <c r="G113" s="168" t="s">
        <v>30</v>
      </c>
      <c r="H113" s="172" t="s">
        <v>30</v>
      </c>
      <c r="I113" s="196" t="s">
        <v>30</v>
      </c>
      <c r="J113" s="171" t="s">
        <v>30</v>
      </c>
      <c r="K113" s="168" t="s">
        <v>30</v>
      </c>
      <c r="L113" s="168" t="s">
        <v>30</v>
      </c>
      <c r="M113" s="168" t="s">
        <v>30</v>
      </c>
      <c r="N113" s="168" t="s">
        <v>30</v>
      </c>
      <c r="O113" s="168" t="s">
        <v>30</v>
      </c>
      <c r="P113" s="168" t="s">
        <v>40</v>
      </c>
      <c r="Q113" s="168" t="s">
        <v>30</v>
      </c>
      <c r="R113" s="168" t="s">
        <v>30</v>
      </c>
      <c r="S113" s="168" t="s">
        <v>30</v>
      </c>
      <c r="T113" s="168" t="s">
        <v>30</v>
      </c>
      <c r="U113" s="172" t="s">
        <v>30</v>
      </c>
    </row>
    <row r="114" spans="1:21" x14ac:dyDescent="0.25">
      <c r="A114" s="260" t="s">
        <v>143</v>
      </c>
      <c r="B114" s="262" t="s">
        <v>368</v>
      </c>
      <c r="C114" s="264" t="s">
        <v>30</v>
      </c>
      <c r="D114" s="265" t="s">
        <v>228</v>
      </c>
      <c r="E114" s="177" t="s">
        <v>135</v>
      </c>
      <c r="F114" s="296" t="s">
        <v>30</v>
      </c>
      <c r="G114" s="168" t="s">
        <v>25</v>
      </c>
      <c r="H114" s="172" t="s">
        <v>30</v>
      </c>
      <c r="I114" s="196" t="s">
        <v>30</v>
      </c>
      <c r="J114" s="171" t="s">
        <v>30</v>
      </c>
      <c r="K114" s="168" t="s">
        <v>30</v>
      </c>
      <c r="L114" s="168" t="s">
        <v>30</v>
      </c>
      <c r="M114" s="168" t="s">
        <v>30</v>
      </c>
      <c r="N114" s="168" t="s">
        <v>40</v>
      </c>
      <c r="O114" s="168" t="s">
        <v>30</v>
      </c>
      <c r="P114" s="168" t="s">
        <v>30</v>
      </c>
      <c r="Q114" s="168" t="s">
        <v>25</v>
      </c>
      <c r="R114" s="168" t="s">
        <v>30</v>
      </c>
      <c r="S114" s="168" t="s">
        <v>30</v>
      </c>
      <c r="T114" s="168" t="s">
        <v>30</v>
      </c>
      <c r="U114" s="172" t="s">
        <v>30</v>
      </c>
    </row>
    <row r="115" spans="1:21" x14ac:dyDescent="0.25">
      <c r="A115" s="260" t="s">
        <v>145</v>
      </c>
      <c r="B115" s="262" t="s">
        <v>146</v>
      </c>
      <c r="C115" s="264" t="s">
        <v>30</v>
      </c>
      <c r="D115" s="259" t="s">
        <v>228</v>
      </c>
      <c r="E115" s="176" t="s">
        <v>135</v>
      </c>
      <c r="F115" s="296" t="s">
        <v>30</v>
      </c>
      <c r="G115" s="168" t="s">
        <v>25</v>
      </c>
      <c r="H115" s="172" t="s">
        <v>30</v>
      </c>
      <c r="I115" s="196" t="s">
        <v>25</v>
      </c>
      <c r="J115" s="171" t="s">
        <v>30</v>
      </c>
      <c r="K115" s="168" t="s">
        <v>30</v>
      </c>
      <c r="L115" s="168" t="s">
        <v>30</v>
      </c>
      <c r="M115" s="168" t="s">
        <v>30</v>
      </c>
      <c r="N115" s="168" t="s">
        <v>40</v>
      </c>
      <c r="O115" s="168" t="s">
        <v>30</v>
      </c>
      <c r="P115" s="168" t="s">
        <v>30</v>
      </c>
      <c r="Q115" s="168" t="s">
        <v>30</v>
      </c>
      <c r="R115" s="168" t="s">
        <v>30</v>
      </c>
      <c r="S115" s="168" t="s">
        <v>30</v>
      </c>
      <c r="T115" s="168" t="s">
        <v>30</v>
      </c>
      <c r="U115" s="172" t="s">
        <v>30</v>
      </c>
    </row>
    <row r="116" spans="1:21" x14ac:dyDescent="0.25">
      <c r="A116" s="260" t="s">
        <v>154</v>
      </c>
      <c r="B116" s="262" t="s">
        <v>155</v>
      </c>
      <c r="C116" s="264" t="s">
        <v>30</v>
      </c>
      <c r="D116" s="259" t="s">
        <v>10</v>
      </c>
      <c r="E116" s="176" t="s">
        <v>90</v>
      </c>
      <c r="F116" s="296" t="s">
        <v>30</v>
      </c>
      <c r="G116" s="168" t="s">
        <v>30</v>
      </c>
      <c r="H116" s="172" t="s">
        <v>30</v>
      </c>
      <c r="I116" s="196" t="s">
        <v>30</v>
      </c>
      <c r="J116" s="171" t="s">
        <v>30</v>
      </c>
      <c r="K116" s="168" t="s">
        <v>30</v>
      </c>
      <c r="L116" s="168" t="s">
        <v>30</v>
      </c>
      <c r="M116" s="168" t="s">
        <v>30</v>
      </c>
      <c r="N116" s="168" t="s">
        <v>30</v>
      </c>
      <c r="O116" s="168" t="s">
        <v>30</v>
      </c>
      <c r="P116" s="168" t="s">
        <v>40</v>
      </c>
      <c r="Q116" s="168" t="s">
        <v>30</v>
      </c>
      <c r="R116" s="168" t="s">
        <v>30</v>
      </c>
      <c r="S116" s="168" t="s">
        <v>30</v>
      </c>
      <c r="T116" s="168" t="s">
        <v>30</v>
      </c>
      <c r="U116" s="172" t="s">
        <v>30</v>
      </c>
    </row>
    <row r="117" spans="1:21" x14ac:dyDescent="0.25">
      <c r="A117" s="260" t="s">
        <v>522</v>
      </c>
      <c r="B117" s="262" t="s">
        <v>523</v>
      </c>
      <c r="C117" s="264"/>
      <c r="D117" s="265" t="s">
        <v>10</v>
      </c>
      <c r="E117" s="176" t="s">
        <v>135</v>
      </c>
      <c r="F117" s="296" t="s">
        <v>30</v>
      </c>
      <c r="G117" s="168" t="s">
        <v>30</v>
      </c>
      <c r="H117" s="172" t="s">
        <v>30</v>
      </c>
      <c r="I117" s="196" t="s">
        <v>25</v>
      </c>
      <c r="J117" s="171" t="s">
        <v>30</v>
      </c>
      <c r="K117" s="168" t="s">
        <v>30</v>
      </c>
      <c r="L117" s="168" t="s">
        <v>30</v>
      </c>
      <c r="M117" s="168" t="s">
        <v>30</v>
      </c>
      <c r="N117" s="168" t="s">
        <v>30</v>
      </c>
      <c r="O117" s="168" t="s">
        <v>30</v>
      </c>
      <c r="P117" s="168" t="s">
        <v>30</v>
      </c>
      <c r="Q117" s="168" t="s">
        <v>30</v>
      </c>
      <c r="R117" s="168" t="s">
        <v>30</v>
      </c>
      <c r="S117" s="168" t="s">
        <v>30</v>
      </c>
      <c r="T117" s="168" t="s">
        <v>30</v>
      </c>
      <c r="U117" s="172" t="s">
        <v>30</v>
      </c>
    </row>
    <row r="118" spans="1:21" x14ac:dyDescent="0.25">
      <c r="A118" s="260" t="s">
        <v>369</v>
      </c>
      <c r="B118" s="262" t="s">
        <v>370</v>
      </c>
      <c r="C118" s="264"/>
      <c r="D118" s="259" t="s">
        <v>10</v>
      </c>
      <c r="E118" s="177" t="s">
        <v>135</v>
      </c>
      <c r="F118" s="296" t="s">
        <v>30</v>
      </c>
      <c r="G118" s="168" t="s">
        <v>30</v>
      </c>
      <c r="H118" s="172" t="s">
        <v>30</v>
      </c>
      <c r="I118" s="196" t="s">
        <v>30</v>
      </c>
      <c r="J118" s="171" t="s">
        <v>30</v>
      </c>
      <c r="K118" s="168" t="s">
        <v>30</v>
      </c>
      <c r="L118" s="168" t="s">
        <v>30</v>
      </c>
      <c r="M118" s="168" t="s">
        <v>30</v>
      </c>
      <c r="N118" s="168" t="s">
        <v>30</v>
      </c>
      <c r="O118" s="168" t="s">
        <v>30</v>
      </c>
      <c r="P118" s="168" t="s">
        <v>30</v>
      </c>
      <c r="Q118" s="168" t="s">
        <v>30</v>
      </c>
      <c r="R118" s="168" t="s">
        <v>30</v>
      </c>
      <c r="S118" s="168" t="s">
        <v>30</v>
      </c>
      <c r="T118" s="168" t="s">
        <v>30</v>
      </c>
      <c r="U118" s="172" t="s">
        <v>30</v>
      </c>
    </row>
    <row r="119" spans="1:21" x14ac:dyDescent="0.25">
      <c r="A119" s="260" t="s">
        <v>371</v>
      </c>
      <c r="B119" s="262" t="s">
        <v>372</v>
      </c>
      <c r="C119" s="264"/>
      <c r="D119" s="259" t="s">
        <v>11</v>
      </c>
      <c r="E119" s="177"/>
      <c r="F119" s="296" t="s">
        <v>30</v>
      </c>
      <c r="G119" s="168" t="s">
        <v>30</v>
      </c>
      <c r="H119" s="172" t="s">
        <v>30</v>
      </c>
      <c r="I119" s="196" t="s">
        <v>30</v>
      </c>
      <c r="J119" s="171" t="s">
        <v>30</v>
      </c>
      <c r="K119" s="168" t="s">
        <v>30</v>
      </c>
      <c r="L119" s="168" t="s">
        <v>30</v>
      </c>
      <c r="M119" s="168" t="s">
        <v>30</v>
      </c>
      <c r="N119" s="168" t="s">
        <v>30</v>
      </c>
      <c r="O119" s="168" t="s">
        <v>30</v>
      </c>
      <c r="P119" s="168" t="s">
        <v>30</v>
      </c>
      <c r="Q119" s="168" t="s">
        <v>30</v>
      </c>
      <c r="R119" s="168" t="s">
        <v>25</v>
      </c>
      <c r="S119" s="168" t="s">
        <v>30</v>
      </c>
      <c r="T119" s="168" t="s">
        <v>30</v>
      </c>
      <c r="U119" s="172" t="s">
        <v>30</v>
      </c>
    </row>
    <row r="120" spans="1:21" x14ac:dyDescent="0.25">
      <c r="A120" s="260" t="s">
        <v>373</v>
      </c>
      <c r="B120" s="262" t="s">
        <v>374</v>
      </c>
      <c r="C120" s="264"/>
      <c r="D120" s="259" t="s">
        <v>228</v>
      </c>
      <c r="E120" s="176" t="s">
        <v>140</v>
      </c>
      <c r="F120" s="296" t="s">
        <v>30</v>
      </c>
      <c r="G120" s="168" t="s">
        <v>30</v>
      </c>
      <c r="H120" s="172" t="s">
        <v>30</v>
      </c>
      <c r="I120" s="196" t="s">
        <v>30</v>
      </c>
      <c r="J120" s="171" t="s">
        <v>30</v>
      </c>
      <c r="K120" s="168" t="s">
        <v>30</v>
      </c>
      <c r="L120" s="168" t="s">
        <v>30</v>
      </c>
      <c r="M120" s="168" t="s">
        <v>30</v>
      </c>
      <c r="N120" s="168" t="s">
        <v>30</v>
      </c>
      <c r="O120" s="168" t="s">
        <v>30</v>
      </c>
      <c r="P120" s="168" t="s">
        <v>30</v>
      </c>
      <c r="Q120" s="168" t="s">
        <v>30</v>
      </c>
      <c r="R120" s="168" t="s">
        <v>30</v>
      </c>
      <c r="S120" s="168" t="s">
        <v>30</v>
      </c>
      <c r="T120" s="168" t="s">
        <v>30</v>
      </c>
      <c r="U120" s="172" t="s">
        <v>30</v>
      </c>
    </row>
    <row r="121" spans="1:21" x14ac:dyDescent="0.25">
      <c r="A121" s="260" t="s">
        <v>375</v>
      </c>
      <c r="B121" s="262" t="s">
        <v>376</v>
      </c>
      <c r="C121" s="264"/>
      <c r="D121" s="259" t="s">
        <v>228</v>
      </c>
      <c r="E121" s="176" t="s">
        <v>142</v>
      </c>
      <c r="F121" s="296" t="s">
        <v>30</v>
      </c>
      <c r="G121" s="168" t="s">
        <v>30</v>
      </c>
      <c r="H121" s="172" t="s">
        <v>30</v>
      </c>
      <c r="I121" s="196" t="s">
        <v>30</v>
      </c>
      <c r="J121" s="171" t="s">
        <v>30</v>
      </c>
      <c r="K121" s="168" t="s">
        <v>30</v>
      </c>
      <c r="L121" s="168" t="s">
        <v>30</v>
      </c>
      <c r="M121" s="168" t="s">
        <v>30</v>
      </c>
      <c r="N121" s="168" t="s">
        <v>30</v>
      </c>
      <c r="O121" s="168" t="s">
        <v>30</v>
      </c>
      <c r="P121" s="168" t="s">
        <v>30</v>
      </c>
      <c r="Q121" s="168" t="s">
        <v>30</v>
      </c>
      <c r="R121" s="168" t="s">
        <v>30</v>
      </c>
      <c r="S121" s="168" t="s">
        <v>30</v>
      </c>
      <c r="T121" s="168" t="s">
        <v>30</v>
      </c>
      <c r="U121" s="172" t="s">
        <v>30</v>
      </c>
    </row>
    <row r="122" spans="1:21" x14ac:dyDescent="0.25">
      <c r="A122" s="260" t="s">
        <v>377</v>
      </c>
      <c r="B122" s="262" t="s">
        <v>378</v>
      </c>
      <c r="C122" s="264"/>
      <c r="D122" s="259" t="s">
        <v>10</v>
      </c>
      <c r="E122" s="176" t="s">
        <v>142</v>
      </c>
      <c r="F122" s="296" t="s">
        <v>30</v>
      </c>
      <c r="G122" s="168" t="s">
        <v>30</v>
      </c>
      <c r="H122" s="172" t="s">
        <v>30</v>
      </c>
      <c r="I122" s="196" t="s">
        <v>30</v>
      </c>
      <c r="J122" s="171" t="s">
        <v>30</v>
      </c>
      <c r="K122" s="168" t="s">
        <v>30</v>
      </c>
      <c r="L122" s="168" t="s">
        <v>30</v>
      </c>
      <c r="M122" s="168" t="s">
        <v>30</v>
      </c>
      <c r="N122" s="168" t="s">
        <v>30</v>
      </c>
      <c r="O122" s="168" t="s">
        <v>30</v>
      </c>
      <c r="P122" s="168" t="s">
        <v>30</v>
      </c>
      <c r="Q122" s="168" t="s">
        <v>30</v>
      </c>
      <c r="R122" s="168" t="s">
        <v>30</v>
      </c>
      <c r="S122" s="168" t="s">
        <v>30</v>
      </c>
      <c r="T122" s="168" t="s">
        <v>30</v>
      </c>
      <c r="U122" s="172" t="s">
        <v>30</v>
      </c>
    </row>
    <row r="123" spans="1:21" x14ac:dyDescent="0.25">
      <c r="A123" s="260" t="s">
        <v>379</v>
      </c>
      <c r="B123" s="262" t="s">
        <v>183</v>
      </c>
      <c r="C123" s="264"/>
      <c r="D123" s="259" t="s">
        <v>228</v>
      </c>
      <c r="E123" s="176" t="s">
        <v>144</v>
      </c>
      <c r="F123" s="296" t="s">
        <v>30</v>
      </c>
      <c r="G123" s="168" t="s">
        <v>30</v>
      </c>
      <c r="H123" s="172" t="s">
        <v>30</v>
      </c>
      <c r="I123" s="196" t="s">
        <v>25</v>
      </c>
      <c r="J123" s="171" t="s">
        <v>30</v>
      </c>
      <c r="K123" s="168" t="s">
        <v>30</v>
      </c>
      <c r="L123" s="168" t="s">
        <v>30</v>
      </c>
      <c r="M123" s="168" t="s">
        <v>30</v>
      </c>
      <c r="N123" s="168" t="s">
        <v>30</v>
      </c>
      <c r="O123" s="168" t="s">
        <v>30</v>
      </c>
      <c r="P123" s="168" t="s">
        <v>30</v>
      </c>
      <c r="Q123" s="168" t="s">
        <v>30</v>
      </c>
      <c r="R123" s="168" t="s">
        <v>30</v>
      </c>
      <c r="S123" s="168" t="s">
        <v>30</v>
      </c>
      <c r="T123" s="168" t="s">
        <v>30</v>
      </c>
      <c r="U123" s="172" t="s">
        <v>30</v>
      </c>
    </row>
    <row r="124" spans="1:21" x14ac:dyDescent="0.25">
      <c r="A124" s="260" t="s">
        <v>380</v>
      </c>
      <c r="B124" s="262" t="s">
        <v>381</v>
      </c>
      <c r="C124" s="264"/>
      <c r="D124" s="259" t="s">
        <v>10</v>
      </c>
      <c r="E124" s="176" t="s">
        <v>133</v>
      </c>
      <c r="F124" s="296" t="s">
        <v>30</v>
      </c>
      <c r="G124" s="168" t="s">
        <v>30</v>
      </c>
      <c r="H124" s="172" t="s">
        <v>30</v>
      </c>
      <c r="I124" s="196" t="s">
        <v>25</v>
      </c>
      <c r="J124" s="171" t="s">
        <v>30</v>
      </c>
      <c r="K124" s="168" t="s">
        <v>30</v>
      </c>
      <c r="L124" s="168" t="s">
        <v>30</v>
      </c>
      <c r="M124" s="168" t="s">
        <v>30</v>
      </c>
      <c r="N124" s="168" t="s">
        <v>30</v>
      </c>
      <c r="O124" s="168" t="s">
        <v>30</v>
      </c>
      <c r="P124" s="168" t="s">
        <v>30</v>
      </c>
      <c r="Q124" s="168" t="s">
        <v>30</v>
      </c>
      <c r="R124" s="168" t="s">
        <v>30</v>
      </c>
      <c r="S124" s="168" t="s">
        <v>30</v>
      </c>
      <c r="T124" s="168" t="s">
        <v>30</v>
      </c>
      <c r="U124" s="172" t="s">
        <v>30</v>
      </c>
    </row>
    <row r="125" spans="1:21" x14ac:dyDescent="0.25">
      <c r="A125" s="260" t="s">
        <v>382</v>
      </c>
      <c r="B125" s="262" t="s">
        <v>383</v>
      </c>
      <c r="C125" s="264"/>
      <c r="D125" s="259" t="s">
        <v>11</v>
      </c>
      <c r="E125" s="176" t="s">
        <v>142</v>
      </c>
      <c r="F125" s="296" t="s">
        <v>30</v>
      </c>
      <c r="G125" s="168" t="s">
        <v>30</v>
      </c>
      <c r="H125" s="172" t="s">
        <v>30</v>
      </c>
      <c r="I125" s="196" t="s">
        <v>30</v>
      </c>
      <c r="J125" s="171" t="s">
        <v>30</v>
      </c>
      <c r="K125" s="168" t="s">
        <v>30</v>
      </c>
      <c r="L125" s="168" t="s">
        <v>30</v>
      </c>
      <c r="M125" s="168" t="s">
        <v>30</v>
      </c>
      <c r="N125" s="168" t="s">
        <v>30</v>
      </c>
      <c r="O125" s="168" t="s">
        <v>30</v>
      </c>
      <c r="P125" s="168" t="s">
        <v>30</v>
      </c>
      <c r="Q125" s="168" t="s">
        <v>30</v>
      </c>
      <c r="R125" s="168" t="s">
        <v>30</v>
      </c>
      <c r="S125" s="168" t="s">
        <v>30</v>
      </c>
      <c r="T125" s="168" t="s">
        <v>30</v>
      </c>
      <c r="U125" s="172" t="s">
        <v>30</v>
      </c>
    </row>
    <row r="126" spans="1:21" x14ac:dyDescent="0.25">
      <c r="A126" s="260" t="s">
        <v>384</v>
      </c>
      <c r="B126" s="262" t="s">
        <v>385</v>
      </c>
      <c r="C126" s="264"/>
      <c r="D126" s="259" t="s">
        <v>228</v>
      </c>
      <c r="E126" s="176"/>
      <c r="F126" s="296" t="s">
        <v>30</v>
      </c>
      <c r="G126" s="168" t="s">
        <v>30</v>
      </c>
      <c r="H126" s="172" t="s">
        <v>30</v>
      </c>
      <c r="I126" s="196" t="s">
        <v>30</v>
      </c>
      <c r="J126" s="171" t="s">
        <v>30</v>
      </c>
      <c r="K126" s="168" t="s">
        <v>30</v>
      </c>
      <c r="L126" s="168" t="s">
        <v>30</v>
      </c>
      <c r="M126" s="168" t="s">
        <v>30</v>
      </c>
      <c r="N126" s="168" t="s">
        <v>30</v>
      </c>
      <c r="O126" s="168" t="s">
        <v>30</v>
      </c>
      <c r="P126" s="168" t="s">
        <v>30</v>
      </c>
      <c r="Q126" s="168" t="s">
        <v>30</v>
      </c>
      <c r="R126" s="168" t="s">
        <v>30</v>
      </c>
      <c r="S126" s="168" t="s">
        <v>30</v>
      </c>
      <c r="T126" s="168" t="s">
        <v>30</v>
      </c>
      <c r="U126" s="172" t="s">
        <v>30</v>
      </c>
    </row>
    <row r="127" spans="1:21" x14ac:dyDescent="0.25">
      <c r="A127" s="260" t="s">
        <v>156</v>
      </c>
      <c r="B127" s="262" t="s">
        <v>157</v>
      </c>
      <c r="C127" s="264" t="s">
        <v>30</v>
      </c>
      <c r="D127" s="265" t="s">
        <v>239</v>
      </c>
      <c r="E127" s="176"/>
      <c r="F127" s="296" t="s">
        <v>30</v>
      </c>
      <c r="G127" s="168" t="s">
        <v>30</v>
      </c>
      <c r="H127" s="172" t="s">
        <v>30</v>
      </c>
      <c r="I127" s="196" t="s">
        <v>30</v>
      </c>
      <c r="J127" s="171" t="s">
        <v>30</v>
      </c>
      <c r="K127" s="168" t="s">
        <v>30</v>
      </c>
      <c r="L127" s="168" t="s">
        <v>30</v>
      </c>
      <c r="M127" s="168" t="s">
        <v>30</v>
      </c>
      <c r="N127" s="168" t="s">
        <v>30</v>
      </c>
      <c r="O127" s="168" t="s">
        <v>30</v>
      </c>
      <c r="P127" s="168" t="s">
        <v>30</v>
      </c>
      <c r="Q127" s="168" t="s">
        <v>30</v>
      </c>
      <c r="R127" s="168" t="s">
        <v>30</v>
      </c>
      <c r="S127" s="168" t="s">
        <v>25</v>
      </c>
      <c r="T127" s="168" t="s">
        <v>30</v>
      </c>
      <c r="U127" s="172" t="s">
        <v>30</v>
      </c>
    </row>
    <row r="128" spans="1:21" ht="26" x14ac:dyDescent="0.25">
      <c r="A128" s="256" t="s">
        <v>158</v>
      </c>
      <c r="B128" s="257" t="s">
        <v>159</v>
      </c>
      <c r="C128" s="267" t="s">
        <v>633</v>
      </c>
      <c r="D128" s="259" t="s">
        <v>227</v>
      </c>
      <c r="E128" s="176"/>
      <c r="F128" s="296" t="s">
        <v>30</v>
      </c>
      <c r="G128" s="168" t="s">
        <v>30</v>
      </c>
      <c r="H128" s="172" t="s">
        <v>30</v>
      </c>
      <c r="I128" s="196" t="s">
        <v>30</v>
      </c>
      <c r="J128" s="171" t="s">
        <v>30</v>
      </c>
      <c r="K128" s="168" t="s">
        <v>30</v>
      </c>
      <c r="L128" s="168" t="s">
        <v>30</v>
      </c>
      <c r="M128" s="168" t="s">
        <v>30</v>
      </c>
      <c r="N128" s="168" t="s">
        <v>30</v>
      </c>
      <c r="O128" s="168" t="s">
        <v>30</v>
      </c>
      <c r="P128" s="168" t="s">
        <v>30</v>
      </c>
      <c r="Q128" s="168" t="s">
        <v>30</v>
      </c>
      <c r="R128" s="168" t="s">
        <v>30</v>
      </c>
      <c r="S128" s="168" t="s">
        <v>30</v>
      </c>
      <c r="T128" s="168" t="s">
        <v>30</v>
      </c>
      <c r="U128" s="172" t="s">
        <v>30</v>
      </c>
    </row>
    <row r="129" spans="1:21" x14ac:dyDescent="0.25">
      <c r="A129" s="256" t="s">
        <v>161</v>
      </c>
      <c r="B129" s="257" t="s">
        <v>162</v>
      </c>
      <c r="C129" s="267" t="s">
        <v>634</v>
      </c>
      <c r="D129" s="259" t="s">
        <v>11</v>
      </c>
      <c r="E129" s="176"/>
      <c r="F129" s="296" t="s">
        <v>30</v>
      </c>
      <c r="G129" s="168" t="s">
        <v>30</v>
      </c>
      <c r="H129" s="172" t="s">
        <v>30</v>
      </c>
      <c r="I129" s="196" t="s">
        <v>30</v>
      </c>
      <c r="J129" s="171" t="s">
        <v>30</v>
      </c>
      <c r="K129" s="168" t="s">
        <v>30</v>
      </c>
      <c r="L129" s="168" t="s">
        <v>30</v>
      </c>
      <c r="M129" s="168" t="s">
        <v>30</v>
      </c>
      <c r="N129" s="168" t="s">
        <v>30</v>
      </c>
      <c r="O129" s="168" t="s">
        <v>30</v>
      </c>
      <c r="P129" s="168" t="s">
        <v>30</v>
      </c>
      <c r="Q129" s="168" t="s">
        <v>30</v>
      </c>
      <c r="R129" s="168" t="s">
        <v>30</v>
      </c>
      <c r="S129" s="168" t="s">
        <v>30</v>
      </c>
      <c r="T129" s="168" t="s">
        <v>30</v>
      </c>
      <c r="U129" s="172" t="s">
        <v>30</v>
      </c>
    </row>
    <row r="130" spans="1:21" x14ac:dyDescent="0.25">
      <c r="A130" s="256" t="s">
        <v>284</v>
      </c>
      <c r="B130" s="257" t="s">
        <v>285</v>
      </c>
      <c r="C130" s="267"/>
      <c r="D130" s="259" t="s">
        <v>227</v>
      </c>
      <c r="E130" s="176"/>
      <c r="F130" s="296" t="s">
        <v>30</v>
      </c>
      <c r="G130" s="168" t="s">
        <v>30</v>
      </c>
      <c r="H130" s="172" t="s">
        <v>30</v>
      </c>
      <c r="I130" s="196" t="s">
        <v>30</v>
      </c>
      <c r="J130" s="171" t="s">
        <v>30</v>
      </c>
      <c r="K130" s="168" t="s">
        <v>30</v>
      </c>
      <c r="L130" s="168" t="s">
        <v>30</v>
      </c>
      <c r="M130" s="168" t="s">
        <v>30</v>
      </c>
      <c r="N130" s="168" t="s">
        <v>30</v>
      </c>
      <c r="O130" s="168" t="s">
        <v>30</v>
      </c>
      <c r="P130" s="168" t="s">
        <v>30</v>
      </c>
      <c r="Q130" s="168" t="s">
        <v>30</v>
      </c>
      <c r="R130" s="168" t="s">
        <v>30</v>
      </c>
      <c r="S130" s="168" t="s">
        <v>30</v>
      </c>
      <c r="T130" s="168" t="s">
        <v>30</v>
      </c>
      <c r="U130" s="172" t="s">
        <v>30</v>
      </c>
    </row>
    <row r="131" spans="1:21" ht="26" x14ac:dyDescent="0.25">
      <c r="A131" s="256" t="s">
        <v>163</v>
      </c>
      <c r="B131" s="257" t="s">
        <v>282</v>
      </c>
      <c r="C131" s="264" t="s">
        <v>30</v>
      </c>
      <c r="D131" s="259" t="s">
        <v>10</v>
      </c>
      <c r="E131" s="176"/>
      <c r="F131" s="296" t="s">
        <v>30</v>
      </c>
      <c r="G131" s="168" t="s">
        <v>30</v>
      </c>
      <c r="H131" s="172" t="s">
        <v>30</v>
      </c>
      <c r="I131" s="196" t="s">
        <v>30</v>
      </c>
      <c r="J131" s="171" t="s">
        <v>30</v>
      </c>
      <c r="K131" s="168" t="s">
        <v>30</v>
      </c>
      <c r="L131" s="168" t="s">
        <v>30</v>
      </c>
      <c r="M131" s="168" t="s">
        <v>30</v>
      </c>
      <c r="N131" s="168" t="s">
        <v>30</v>
      </c>
      <c r="O131" s="168" t="s">
        <v>30</v>
      </c>
      <c r="P131" s="168" t="s">
        <v>30</v>
      </c>
      <c r="Q131" s="168" t="s">
        <v>30</v>
      </c>
      <c r="R131" s="168" t="s">
        <v>30</v>
      </c>
      <c r="S131" s="168" t="s">
        <v>30</v>
      </c>
      <c r="T131" s="168" t="s">
        <v>30</v>
      </c>
      <c r="U131" s="172" t="s">
        <v>30</v>
      </c>
    </row>
    <row r="132" spans="1:21" x14ac:dyDescent="0.25">
      <c r="A132" s="260" t="s">
        <v>164</v>
      </c>
      <c r="B132" s="262" t="s">
        <v>165</v>
      </c>
      <c r="C132" s="264" t="s">
        <v>30</v>
      </c>
      <c r="D132" s="259" t="s">
        <v>10</v>
      </c>
      <c r="E132" s="176"/>
      <c r="F132" s="296" t="s">
        <v>30</v>
      </c>
      <c r="G132" s="168" t="s">
        <v>30</v>
      </c>
      <c r="H132" s="172" t="s">
        <v>30</v>
      </c>
      <c r="I132" s="196" t="s">
        <v>30</v>
      </c>
      <c r="J132" s="171" t="s">
        <v>30</v>
      </c>
      <c r="K132" s="168" t="s">
        <v>30</v>
      </c>
      <c r="L132" s="168" t="s">
        <v>30</v>
      </c>
      <c r="M132" s="168" t="s">
        <v>30</v>
      </c>
      <c r="N132" s="168" t="s">
        <v>30</v>
      </c>
      <c r="O132" s="168" t="s">
        <v>30</v>
      </c>
      <c r="P132" s="168" t="s">
        <v>30</v>
      </c>
      <c r="Q132" s="168" t="s">
        <v>30</v>
      </c>
      <c r="R132" s="168" t="s">
        <v>25</v>
      </c>
      <c r="S132" s="168" t="s">
        <v>30</v>
      </c>
      <c r="T132" s="168" t="s">
        <v>30</v>
      </c>
      <c r="U132" s="172" t="s">
        <v>30</v>
      </c>
    </row>
    <row r="133" spans="1:21" x14ac:dyDescent="0.25">
      <c r="A133" s="260" t="s">
        <v>166</v>
      </c>
      <c r="B133" s="262" t="s">
        <v>167</v>
      </c>
      <c r="C133" s="264" t="s">
        <v>30</v>
      </c>
      <c r="D133" s="265" t="s">
        <v>11</v>
      </c>
      <c r="E133" s="176"/>
      <c r="F133" s="296" t="s">
        <v>30</v>
      </c>
      <c r="G133" s="168" t="s">
        <v>30</v>
      </c>
      <c r="H133" s="172" t="s">
        <v>30</v>
      </c>
      <c r="I133" s="196"/>
      <c r="J133" s="171" t="s">
        <v>30</v>
      </c>
      <c r="K133" s="168" t="s">
        <v>30</v>
      </c>
      <c r="L133" s="168" t="s">
        <v>30</v>
      </c>
      <c r="M133" s="168" t="s">
        <v>30</v>
      </c>
      <c r="N133" s="168" t="s">
        <v>30</v>
      </c>
      <c r="O133" s="168" t="s">
        <v>30</v>
      </c>
      <c r="P133" s="168" t="s">
        <v>30</v>
      </c>
      <c r="Q133" s="168" t="s">
        <v>30</v>
      </c>
      <c r="R133" s="168" t="s">
        <v>30</v>
      </c>
      <c r="S133" s="168" t="s">
        <v>25</v>
      </c>
      <c r="T133" s="168" t="s">
        <v>30</v>
      </c>
      <c r="U133" s="172" t="s">
        <v>30</v>
      </c>
    </row>
    <row r="134" spans="1:21" ht="26" x14ac:dyDescent="0.25">
      <c r="A134" s="256" t="s">
        <v>168</v>
      </c>
      <c r="B134" s="257" t="s">
        <v>169</v>
      </c>
      <c r="C134" s="264" t="s">
        <v>30</v>
      </c>
      <c r="D134" s="259" t="s">
        <v>11</v>
      </c>
      <c r="E134" s="176"/>
      <c r="F134" s="296" t="s">
        <v>30</v>
      </c>
      <c r="G134" s="168" t="s">
        <v>30</v>
      </c>
      <c r="H134" s="172" t="s">
        <v>30</v>
      </c>
      <c r="I134" s="196" t="s">
        <v>30</v>
      </c>
      <c r="J134" s="171" t="s">
        <v>30</v>
      </c>
      <c r="K134" s="168" t="s">
        <v>30</v>
      </c>
      <c r="L134" s="168" t="s">
        <v>30</v>
      </c>
      <c r="M134" s="168" t="s">
        <v>30</v>
      </c>
      <c r="N134" s="168" t="s">
        <v>30</v>
      </c>
      <c r="O134" s="168" t="s">
        <v>30</v>
      </c>
      <c r="P134" s="168" t="s">
        <v>30</v>
      </c>
      <c r="Q134" s="168" t="s">
        <v>30</v>
      </c>
      <c r="R134" s="168" t="s">
        <v>30</v>
      </c>
      <c r="S134" s="168" t="s">
        <v>30</v>
      </c>
      <c r="T134" s="168" t="s">
        <v>30</v>
      </c>
      <c r="U134" s="172" t="s">
        <v>30</v>
      </c>
    </row>
    <row r="135" spans="1:21" x14ac:dyDescent="0.25">
      <c r="A135" s="260" t="s">
        <v>171</v>
      </c>
      <c r="B135" s="262" t="s">
        <v>172</v>
      </c>
      <c r="C135" s="264" t="s">
        <v>30</v>
      </c>
      <c r="D135" s="259" t="s">
        <v>10</v>
      </c>
      <c r="E135" s="176"/>
      <c r="F135" s="296" t="s">
        <v>30</v>
      </c>
      <c r="G135" s="168" t="s">
        <v>30</v>
      </c>
      <c r="H135" s="172" t="s">
        <v>30</v>
      </c>
      <c r="I135" s="196" t="s">
        <v>30</v>
      </c>
      <c r="J135" s="171" t="s">
        <v>30</v>
      </c>
      <c r="K135" s="168" t="s">
        <v>30</v>
      </c>
      <c r="L135" s="168" t="s">
        <v>30</v>
      </c>
      <c r="M135" s="168" t="s">
        <v>30</v>
      </c>
      <c r="N135" s="168" t="s">
        <v>30</v>
      </c>
      <c r="O135" s="168" t="s">
        <v>30</v>
      </c>
      <c r="P135" s="168" t="s">
        <v>30</v>
      </c>
      <c r="Q135" s="168" t="s">
        <v>30</v>
      </c>
      <c r="R135" s="168" t="s">
        <v>30</v>
      </c>
      <c r="S135" s="168" t="s">
        <v>30</v>
      </c>
      <c r="T135" s="168" t="s">
        <v>30</v>
      </c>
      <c r="U135" s="172" t="s">
        <v>30</v>
      </c>
    </row>
    <row r="136" spans="1:21" x14ac:dyDescent="0.25">
      <c r="A136" s="256" t="s">
        <v>173</v>
      </c>
      <c r="B136" s="257" t="s">
        <v>174</v>
      </c>
      <c r="C136" s="264" t="s">
        <v>175</v>
      </c>
      <c r="D136" s="259" t="s">
        <v>11</v>
      </c>
      <c r="E136" s="176" t="s">
        <v>90</v>
      </c>
      <c r="F136" s="296" t="s">
        <v>30</v>
      </c>
      <c r="G136" s="168" t="s">
        <v>30</v>
      </c>
      <c r="H136" s="172" t="s">
        <v>30</v>
      </c>
      <c r="I136" s="196" t="s">
        <v>30</v>
      </c>
      <c r="J136" s="171" t="s">
        <v>30</v>
      </c>
      <c r="K136" s="168" t="s">
        <v>30</v>
      </c>
      <c r="L136" s="168" t="s">
        <v>30</v>
      </c>
      <c r="M136" s="168" t="s">
        <v>30</v>
      </c>
      <c r="N136" s="168" t="s">
        <v>30</v>
      </c>
      <c r="O136" s="168" t="s">
        <v>30</v>
      </c>
      <c r="P136" s="168" t="s">
        <v>30</v>
      </c>
      <c r="Q136" s="168" t="s">
        <v>30</v>
      </c>
      <c r="R136" s="168" t="s">
        <v>30</v>
      </c>
      <c r="S136" s="168" t="s">
        <v>30</v>
      </c>
      <c r="T136" s="168" t="s">
        <v>30</v>
      </c>
      <c r="U136" s="172" t="s">
        <v>30</v>
      </c>
    </row>
    <row r="137" spans="1:21" x14ac:dyDescent="0.25">
      <c r="A137" s="256" t="s">
        <v>504</v>
      </c>
      <c r="B137" s="257" t="s">
        <v>505</v>
      </c>
      <c r="C137" s="264" t="s">
        <v>30</v>
      </c>
      <c r="D137" s="268" t="s">
        <v>11</v>
      </c>
      <c r="E137" s="176" t="s">
        <v>160</v>
      </c>
      <c r="F137" s="296" t="s">
        <v>30</v>
      </c>
      <c r="G137" s="168" t="s">
        <v>30</v>
      </c>
      <c r="H137" s="172" t="s">
        <v>30</v>
      </c>
      <c r="I137" s="196" t="s">
        <v>30</v>
      </c>
      <c r="J137" s="171" t="s">
        <v>30</v>
      </c>
      <c r="K137" s="168" t="s">
        <v>30</v>
      </c>
      <c r="L137" s="168" t="s">
        <v>30</v>
      </c>
      <c r="M137" s="168" t="s">
        <v>30</v>
      </c>
      <c r="N137" s="168" t="s">
        <v>30</v>
      </c>
      <c r="O137" s="168" t="s">
        <v>30</v>
      </c>
      <c r="P137" s="168" t="s">
        <v>30</v>
      </c>
      <c r="Q137" s="168" t="s">
        <v>30</v>
      </c>
      <c r="R137" s="168" t="s">
        <v>30</v>
      </c>
      <c r="S137" s="168" t="s">
        <v>30</v>
      </c>
      <c r="T137" s="168" t="s">
        <v>30</v>
      </c>
      <c r="U137" s="172" t="s">
        <v>30</v>
      </c>
    </row>
    <row r="138" spans="1:21" x14ac:dyDescent="0.25">
      <c r="A138" s="260" t="s">
        <v>280</v>
      </c>
      <c r="B138" s="262" t="s">
        <v>281</v>
      </c>
      <c r="C138" s="264"/>
      <c r="D138" s="259" t="s">
        <v>10</v>
      </c>
      <c r="E138" s="176" t="s">
        <v>29</v>
      </c>
      <c r="F138" s="296" t="s">
        <v>30</v>
      </c>
      <c r="G138" s="168" t="s">
        <v>30</v>
      </c>
      <c r="H138" s="172" t="s">
        <v>30</v>
      </c>
      <c r="I138" s="196" t="s">
        <v>30</v>
      </c>
      <c r="J138" s="171" t="s">
        <v>30</v>
      </c>
      <c r="K138" s="168" t="s">
        <v>30</v>
      </c>
      <c r="L138" s="168" t="s">
        <v>30</v>
      </c>
      <c r="M138" s="168" t="s">
        <v>30</v>
      </c>
      <c r="N138" s="168" t="s">
        <v>30</v>
      </c>
      <c r="O138" s="168" t="s">
        <v>30</v>
      </c>
      <c r="P138" s="168" t="s">
        <v>30</v>
      </c>
      <c r="Q138" s="168" t="s">
        <v>30</v>
      </c>
      <c r="R138" s="168" t="s">
        <v>30</v>
      </c>
      <c r="S138" s="168" t="s">
        <v>40</v>
      </c>
      <c r="T138" s="168" t="s">
        <v>30</v>
      </c>
      <c r="U138" s="172" t="s">
        <v>30</v>
      </c>
    </row>
    <row r="139" spans="1:21" x14ac:dyDescent="0.25">
      <c r="A139" s="260" t="s">
        <v>176</v>
      </c>
      <c r="B139" s="262" t="s">
        <v>177</v>
      </c>
      <c r="C139" s="264" t="s">
        <v>30</v>
      </c>
      <c r="D139" s="259" t="s">
        <v>11</v>
      </c>
      <c r="E139" s="176"/>
      <c r="F139" s="296" t="s">
        <v>30</v>
      </c>
      <c r="G139" s="168" t="s">
        <v>30</v>
      </c>
      <c r="H139" s="172" t="s">
        <v>30</v>
      </c>
      <c r="I139" s="196" t="s">
        <v>30</v>
      </c>
      <c r="J139" s="171" t="s">
        <v>30</v>
      </c>
      <c r="K139" s="168" t="s">
        <v>30</v>
      </c>
      <c r="L139" s="168" t="s">
        <v>30</v>
      </c>
      <c r="M139" s="168" t="s">
        <v>30</v>
      </c>
      <c r="N139" s="168" t="s">
        <v>30</v>
      </c>
      <c r="O139" s="168" t="s">
        <v>30</v>
      </c>
      <c r="P139" s="168" t="s">
        <v>30</v>
      </c>
      <c r="Q139" s="168" t="s">
        <v>30</v>
      </c>
      <c r="R139" s="168" t="s">
        <v>30</v>
      </c>
      <c r="S139" s="168" t="s">
        <v>40</v>
      </c>
      <c r="T139" s="168" t="s">
        <v>30</v>
      </c>
      <c r="U139" s="172" t="s">
        <v>30</v>
      </c>
    </row>
    <row r="140" spans="1:21" x14ac:dyDescent="0.25">
      <c r="A140" s="260" t="s">
        <v>178</v>
      </c>
      <c r="B140" s="262" t="s">
        <v>179</v>
      </c>
      <c r="C140" s="264" t="s">
        <v>30</v>
      </c>
      <c r="D140" s="259" t="s">
        <v>11</v>
      </c>
      <c r="E140" s="176" t="s">
        <v>90</v>
      </c>
      <c r="F140" s="296" t="s">
        <v>30</v>
      </c>
      <c r="G140" s="168" t="s">
        <v>30</v>
      </c>
      <c r="H140" s="172" t="s">
        <v>30</v>
      </c>
      <c r="I140" s="196" t="s">
        <v>30</v>
      </c>
      <c r="J140" s="171" t="s">
        <v>30</v>
      </c>
      <c r="K140" s="168" t="s">
        <v>30</v>
      </c>
      <c r="L140" s="168" t="s">
        <v>30</v>
      </c>
      <c r="M140" s="168" t="s">
        <v>30</v>
      </c>
      <c r="N140" s="168" t="s">
        <v>30</v>
      </c>
      <c r="O140" s="168" t="s">
        <v>30</v>
      </c>
      <c r="P140" s="168" t="s">
        <v>30</v>
      </c>
      <c r="Q140" s="168" t="s">
        <v>30</v>
      </c>
      <c r="R140" s="168" t="s">
        <v>30</v>
      </c>
      <c r="S140" s="168" t="s">
        <v>30</v>
      </c>
      <c r="T140" s="168" t="s">
        <v>30</v>
      </c>
      <c r="U140" s="172" t="s">
        <v>30</v>
      </c>
    </row>
    <row r="141" spans="1:21" x14ac:dyDescent="0.25">
      <c r="A141" s="260" t="s">
        <v>180</v>
      </c>
      <c r="B141" s="262" t="s">
        <v>181</v>
      </c>
      <c r="C141" s="264" t="s">
        <v>30</v>
      </c>
      <c r="D141" s="259" t="s">
        <v>10</v>
      </c>
      <c r="E141" s="176" t="s">
        <v>90</v>
      </c>
      <c r="F141" s="296" t="s">
        <v>30</v>
      </c>
      <c r="G141" s="168" t="s">
        <v>30</v>
      </c>
      <c r="H141" s="172" t="s">
        <v>30</v>
      </c>
      <c r="I141" s="196" t="s">
        <v>30</v>
      </c>
      <c r="J141" s="171" t="s">
        <v>30</v>
      </c>
      <c r="K141" s="168" t="s">
        <v>30</v>
      </c>
      <c r="L141" s="168" t="s">
        <v>30</v>
      </c>
      <c r="M141" s="168" t="s">
        <v>30</v>
      </c>
      <c r="N141" s="168" t="s">
        <v>30</v>
      </c>
      <c r="O141" s="168" t="s">
        <v>30</v>
      </c>
      <c r="P141" s="168" t="s">
        <v>30</v>
      </c>
      <c r="Q141" s="168" t="s">
        <v>30</v>
      </c>
      <c r="R141" s="168" t="s">
        <v>30</v>
      </c>
      <c r="S141" s="168" t="s">
        <v>25</v>
      </c>
      <c r="T141" s="168" t="s">
        <v>30</v>
      </c>
      <c r="U141" s="172" t="s">
        <v>30</v>
      </c>
    </row>
    <row r="142" spans="1:21" x14ac:dyDescent="0.25">
      <c r="A142" s="260" t="s">
        <v>182</v>
      </c>
      <c r="B142" s="262" t="s">
        <v>183</v>
      </c>
      <c r="C142" s="264" t="s">
        <v>30</v>
      </c>
      <c r="D142" s="265" t="s">
        <v>11</v>
      </c>
      <c r="E142" s="176" t="s">
        <v>156</v>
      </c>
      <c r="F142" s="296" t="s">
        <v>30</v>
      </c>
      <c r="G142" s="168" t="s">
        <v>30</v>
      </c>
      <c r="H142" s="172" t="s">
        <v>30</v>
      </c>
      <c r="I142" s="196" t="s">
        <v>30</v>
      </c>
      <c r="J142" s="171" t="s">
        <v>30</v>
      </c>
      <c r="K142" s="168" t="s">
        <v>30</v>
      </c>
      <c r="L142" s="168" t="s">
        <v>30</v>
      </c>
      <c r="M142" s="168" t="s">
        <v>30</v>
      </c>
      <c r="N142" s="168" t="s">
        <v>30</v>
      </c>
      <c r="O142" s="168" t="s">
        <v>30</v>
      </c>
      <c r="P142" s="168" t="s">
        <v>30</v>
      </c>
      <c r="Q142" s="168" t="s">
        <v>30</v>
      </c>
      <c r="R142" s="168" t="s">
        <v>25</v>
      </c>
      <c r="S142" s="168" t="s">
        <v>30</v>
      </c>
      <c r="T142" s="168" t="s">
        <v>30</v>
      </c>
      <c r="U142" s="172" t="s">
        <v>30</v>
      </c>
    </row>
    <row r="143" spans="1:21" x14ac:dyDescent="0.25">
      <c r="A143" s="260" t="s">
        <v>524</v>
      </c>
      <c r="B143" s="262" t="s">
        <v>525</v>
      </c>
      <c r="C143" s="264"/>
      <c r="D143" s="265" t="s">
        <v>10</v>
      </c>
      <c r="E143" s="177" t="s">
        <v>170</v>
      </c>
      <c r="F143" s="296" t="s">
        <v>30</v>
      </c>
      <c r="G143" s="168" t="s">
        <v>30</v>
      </c>
      <c r="H143" s="172" t="s">
        <v>30</v>
      </c>
      <c r="I143" s="196" t="s">
        <v>30</v>
      </c>
      <c r="J143" s="171" t="s">
        <v>30</v>
      </c>
      <c r="K143" s="168" t="s">
        <v>30</v>
      </c>
      <c r="L143" s="168" t="s">
        <v>30</v>
      </c>
      <c r="M143" s="168" t="s">
        <v>30</v>
      </c>
      <c r="N143" s="168" t="s">
        <v>30</v>
      </c>
      <c r="O143" s="168" t="s">
        <v>30</v>
      </c>
      <c r="P143" s="168" t="s">
        <v>30</v>
      </c>
      <c r="Q143" s="168" t="s">
        <v>30</v>
      </c>
      <c r="R143" s="168" t="s">
        <v>30</v>
      </c>
      <c r="S143" s="168" t="s">
        <v>30</v>
      </c>
      <c r="T143" s="168" t="s">
        <v>30</v>
      </c>
      <c r="U143" s="172" t="s">
        <v>30</v>
      </c>
    </row>
    <row r="144" spans="1:21" x14ac:dyDescent="0.25">
      <c r="A144" s="256" t="s">
        <v>503</v>
      </c>
      <c r="B144" s="257" t="s">
        <v>376</v>
      </c>
      <c r="C144" s="264" t="s">
        <v>11</v>
      </c>
      <c r="D144" s="259" t="s">
        <v>11</v>
      </c>
      <c r="E144" s="176" t="s">
        <v>90</v>
      </c>
      <c r="F144" s="296" t="s">
        <v>30</v>
      </c>
      <c r="G144" s="168" t="s">
        <v>30</v>
      </c>
      <c r="H144" s="172" t="s">
        <v>30</v>
      </c>
      <c r="I144" s="196" t="s">
        <v>30</v>
      </c>
      <c r="J144" s="171" t="s">
        <v>30</v>
      </c>
      <c r="K144" s="168" t="s">
        <v>30</v>
      </c>
      <c r="L144" s="168" t="s">
        <v>30</v>
      </c>
      <c r="M144" s="168" t="s">
        <v>30</v>
      </c>
      <c r="N144" s="168" t="s">
        <v>30</v>
      </c>
      <c r="O144" s="168" t="s">
        <v>30</v>
      </c>
      <c r="P144" s="168" t="s">
        <v>30</v>
      </c>
      <c r="Q144" s="168" t="s">
        <v>30</v>
      </c>
      <c r="R144" s="168" t="s">
        <v>30</v>
      </c>
      <c r="S144" s="168" t="s">
        <v>30</v>
      </c>
      <c r="T144" s="168" t="s">
        <v>30</v>
      </c>
      <c r="U144" s="172" t="s">
        <v>30</v>
      </c>
    </row>
    <row r="145" spans="1:21" s="163" customFormat="1" ht="26" x14ac:dyDescent="0.25">
      <c r="A145" s="260" t="s">
        <v>386</v>
      </c>
      <c r="B145" s="262" t="s">
        <v>387</v>
      </c>
      <c r="C145" s="264"/>
      <c r="D145" s="259" t="s">
        <v>230</v>
      </c>
      <c r="E145" s="176" t="s">
        <v>164</v>
      </c>
      <c r="F145" s="296" t="s">
        <v>30</v>
      </c>
      <c r="G145" s="168" t="s">
        <v>30</v>
      </c>
      <c r="H145" s="172" t="s">
        <v>30</v>
      </c>
      <c r="I145" s="196" t="s">
        <v>30</v>
      </c>
      <c r="J145" s="171" t="s">
        <v>30</v>
      </c>
      <c r="K145" s="168" t="s">
        <v>30</v>
      </c>
      <c r="L145" s="168" t="s">
        <v>30</v>
      </c>
      <c r="M145" s="168" t="s">
        <v>30</v>
      </c>
      <c r="N145" s="168" t="s">
        <v>30</v>
      </c>
      <c r="O145" s="168" t="s">
        <v>30</v>
      </c>
      <c r="P145" s="168" t="s">
        <v>30</v>
      </c>
      <c r="Q145" s="168" t="s">
        <v>30</v>
      </c>
      <c r="R145" s="168" t="s">
        <v>30</v>
      </c>
      <c r="S145" s="168" t="s">
        <v>30</v>
      </c>
      <c r="T145" s="168" t="s">
        <v>30</v>
      </c>
      <c r="U145" s="172" t="s">
        <v>30</v>
      </c>
    </row>
    <row r="146" spans="1:21" x14ac:dyDescent="0.25">
      <c r="A146" s="260" t="s">
        <v>388</v>
      </c>
      <c r="B146" s="262" t="s">
        <v>389</v>
      </c>
      <c r="C146" s="264"/>
      <c r="D146" s="265" t="s">
        <v>228</v>
      </c>
      <c r="E146" s="176"/>
      <c r="F146" s="296" t="s">
        <v>30</v>
      </c>
      <c r="G146" s="168" t="s">
        <v>30</v>
      </c>
      <c r="H146" s="172" t="s">
        <v>30</v>
      </c>
      <c r="I146" s="196" t="s">
        <v>30</v>
      </c>
      <c r="J146" s="171" t="s">
        <v>30</v>
      </c>
      <c r="K146" s="168" t="s">
        <v>30</v>
      </c>
      <c r="L146" s="168" t="s">
        <v>30</v>
      </c>
      <c r="M146" s="168" t="s">
        <v>30</v>
      </c>
      <c r="N146" s="168" t="s">
        <v>30</v>
      </c>
      <c r="O146" s="168" t="s">
        <v>25</v>
      </c>
      <c r="P146" s="168" t="s">
        <v>30</v>
      </c>
      <c r="Q146" s="168" t="s">
        <v>30</v>
      </c>
      <c r="R146" s="168" t="s">
        <v>30</v>
      </c>
      <c r="S146" s="168" t="s">
        <v>30</v>
      </c>
      <c r="T146" s="168" t="s">
        <v>30</v>
      </c>
      <c r="U146" s="172" t="s">
        <v>30</v>
      </c>
    </row>
    <row r="147" spans="1:21" x14ac:dyDescent="0.25">
      <c r="A147" s="260" t="s">
        <v>390</v>
      </c>
      <c r="B147" s="262" t="s">
        <v>391</v>
      </c>
      <c r="C147" s="264"/>
      <c r="D147" s="259" t="s">
        <v>10</v>
      </c>
      <c r="E147" s="176"/>
      <c r="F147" s="296" t="s">
        <v>30</v>
      </c>
      <c r="G147" s="168" t="s">
        <v>30</v>
      </c>
      <c r="H147" s="172" t="s">
        <v>30</v>
      </c>
      <c r="I147" s="196" t="s">
        <v>30</v>
      </c>
      <c r="J147" s="171" t="s">
        <v>30</v>
      </c>
      <c r="K147" s="168" t="s">
        <v>30</v>
      </c>
      <c r="L147" s="168" t="s">
        <v>30</v>
      </c>
      <c r="M147" s="168" t="s">
        <v>30</v>
      </c>
      <c r="N147" s="168" t="s">
        <v>30</v>
      </c>
      <c r="O147" s="168" t="s">
        <v>30</v>
      </c>
      <c r="P147" s="168" t="s">
        <v>30</v>
      </c>
      <c r="Q147" s="168" t="s">
        <v>30</v>
      </c>
      <c r="R147" s="168" t="s">
        <v>30</v>
      </c>
      <c r="S147" s="168" t="s">
        <v>30</v>
      </c>
      <c r="T147" s="168" t="s">
        <v>30</v>
      </c>
      <c r="U147" s="172" t="s">
        <v>30</v>
      </c>
    </row>
    <row r="148" spans="1:21" x14ac:dyDescent="0.25">
      <c r="A148" s="260" t="s">
        <v>511</v>
      </c>
      <c r="B148" s="262" t="s">
        <v>512</v>
      </c>
      <c r="C148" s="264"/>
      <c r="D148" s="259" t="s">
        <v>230</v>
      </c>
      <c r="E148" s="176" t="s">
        <v>156</v>
      </c>
      <c r="F148" s="296" t="s">
        <v>30</v>
      </c>
      <c r="G148" s="168" t="s">
        <v>30</v>
      </c>
      <c r="H148" s="172" t="s">
        <v>30</v>
      </c>
      <c r="I148" s="196" t="s">
        <v>30</v>
      </c>
      <c r="J148" s="171" t="s">
        <v>30</v>
      </c>
      <c r="K148" s="168" t="s">
        <v>30</v>
      </c>
      <c r="L148" s="168" t="s">
        <v>30</v>
      </c>
      <c r="M148" s="168" t="s">
        <v>30</v>
      </c>
      <c r="N148" s="168" t="s">
        <v>30</v>
      </c>
      <c r="O148" s="168" t="s">
        <v>30</v>
      </c>
      <c r="P148" s="168" t="s">
        <v>30</v>
      </c>
      <c r="Q148" s="168" t="s">
        <v>30</v>
      </c>
      <c r="R148" s="168" t="s">
        <v>30</v>
      </c>
      <c r="S148" s="168" t="s">
        <v>30</v>
      </c>
      <c r="T148" s="168" t="s">
        <v>30</v>
      </c>
      <c r="U148" s="172" t="s">
        <v>30</v>
      </c>
    </row>
    <row r="149" spans="1:21" x14ac:dyDescent="0.25">
      <c r="A149" s="260" t="s">
        <v>392</v>
      </c>
      <c r="B149" s="262" t="s">
        <v>393</v>
      </c>
      <c r="C149" s="264"/>
      <c r="D149" s="259" t="s">
        <v>228</v>
      </c>
      <c r="E149" s="176" t="s">
        <v>90</v>
      </c>
      <c r="F149" s="296" t="s">
        <v>30</v>
      </c>
      <c r="G149" s="168" t="s">
        <v>30</v>
      </c>
      <c r="H149" s="172" t="s">
        <v>30</v>
      </c>
      <c r="I149" s="196" t="s">
        <v>30</v>
      </c>
      <c r="J149" s="171" t="s">
        <v>30</v>
      </c>
      <c r="K149" s="168" t="s">
        <v>30</v>
      </c>
      <c r="L149" s="168" t="s">
        <v>30</v>
      </c>
      <c r="M149" s="168" t="s">
        <v>30</v>
      </c>
      <c r="N149" s="168" t="s">
        <v>30</v>
      </c>
      <c r="O149" s="168" t="s">
        <v>25</v>
      </c>
      <c r="P149" s="168" t="s">
        <v>30</v>
      </c>
      <c r="Q149" s="168" t="s">
        <v>30</v>
      </c>
      <c r="R149" s="168" t="s">
        <v>30</v>
      </c>
      <c r="S149" s="168" t="s">
        <v>30</v>
      </c>
      <c r="T149" s="168" t="s">
        <v>30</v>
      </c>
      <c r="U149" s="172" t="s">
        <v>30</v>
      </c>
    </row>
    <row r="150" spans="1:21" x14ac:dyDescent="0.25">
      <c r="A150" s="260" t="s">
        <v>394</v>
      </c>
      <c r="B150" s="262" t="s">
        <v>395</v>
      </c>
      <c r="C150" s="264"/>
      <c r="D150" s="259" t="s">
        <v>11</v>
      </c>
      <c r="E150" s="176" t="s">
        <v>156</v>
      </c>
      <c r="F150" s="296" t="s">
        <v>30</v>
      </c>
      <c r="G150" s="168" t="s">
        <v>30</v>
      </c>
      <c r="H150" s="172" t="s">
        <v>30</v>
      </c>
      <c r="I150" s="196" t="s">
        <v>30</v>
      </c>
      <c r="J150" s="171" t="s">
        <v>30</v>
      </c>
      <c r="K150" s="168" t="s">
        <v>30</v>
      </c>
      <c r="L150" s="168" t="s">
        <v>30</v>
      </c>
      <c r="M150" s="168" t="s">
        <v>30</v>
      </c>
      <c r="N150" s="168" t="s">
        <v>30</v>
      </c>
      <c r="O150" s="168" t="s">
        <v>30</v>
      </c>
      <c r="P150" s="168" t="s">
        <v>30</v>
      </c>
      <c r="Q150" s="168" t="s">
        <v>30</v>
      </c>
      <c r="R150" s="168" t="s">
        <v>30</v>
      </c>
      <c r="S150" s="168" t="s">
        <v>30</v>
      </c>
      <c r="T150" s="168" t="s">
        <v>30</v>
      </c>
      <c r="U150" s="172" t="s">
        <v>30</v>
      </c>
    </row>
    <row r="151" spans="1:21" x14ac:dyDescent="0.25">
      <c r="A151" s="260" t="s">
        <v>396</v>
      </c>
      <c r="B151" s="262" t="s">
        <v>397</v>
      </c>
      <c r="C151" s="264"/>
      <c r="D151" s="259" t="s">
        <v>10</v>
      </c>
      <c r="E151" s="176" t="s">
        <v>164</v>
      </c>
      <c r="F151" s="296" t="s">
        <v>30</v>
      </c>
      <c r="G151" s="168" t="s">
        <v>30</v>
      </c>
      <c r="H151" s="172" t="s">
        <v>30</v>
      </c>
      <c r="I151" s="196" t="s">
        <v>30</v>
      </c>
      <c r="J151" s="171" t="s">
        <v>30</v>
      </c>
      <c r="K151" s="168" t="s">
        <v>30</v>
      </c>
      <c r="L151" s="168" t="s">
        <v>30</v>
      </c>
      <c r="M151" s="168" t="s">
        <v>30</v>
      </c>
      <c r="N151" s="168" t="s">
        <v>30</v>
      </c>
      <c r="O151" s="168" t="s">
        <v>30</v>
      </c>
      <c r="P151" s="168" t="s">
        <v>30</v>
      </c>
      <c r="Q151" s="168" t="s">
        <v>30</v>
      </c>
      <c r="R151" s="168" t="s">
        <v>30</v>
      </c>
      <c r="S151" s="168" t="s">
        <v>30</v>
      </c>
      <c r="T151" s="168" t="s">
        <v>30</v>
      </c>
      <c r="U151" s="172" t="s">
        <v>30</v>
      </c>
    </row>
    <row r="152" spans="1:21" x14ac:dyDescent="0.25">
      <c r="A152" s="260" t="s">
        <v>398</v>
      </c>
      <c r="B152" s="262" t="s">
        <v>399</v>
      </c>
      <c r="C152" s="264"/>
      <c r="D152" s="259" t="s">
        <v>11</v>
      </c>
      <c r="E152" s="176"/>
      <c r="F152" s="296" t="s">
        <v>30</v>
      </c>
      <c r="G152" s="168" t="s">
        <v>30</v>
      </c>
      <c r="H152" s="172" t="s">
        <v>30</v>
      </c>
      <c r="I152" s="196" t="s">
        <v>30</v>
      </c>
      <c r="J152" s="171" t="s">
        <v>30</v>
      </c>
      <c r="K152" s="168" t="s">
        <v>30</v>
      </c>
      <c r="L152" s="168" t="s">
        <v>30</v>
      </c>
      <c r="M152" s="168" t="s">
        <v>30</v>
      </c>
      <c r="N152" s="168" t="s">
        <v>30</v>
      </c>
      <c r="O152" s="168" t="s">
        <v>30</v>
      </c>
      <c r="P152" s="168" t="s">
        <v>30</v>
      </c>
      <c r="Q152" s="168" t="s">
        <v>30</v>
      </c>
      <c r="R152" s="168" t="s">
        <v>30</v>
      </c>
      <c r="S152" s="168" t="s">
        <v>30</v>
      </c>
      <c r="T152" s="168" t="s">
        <v>30</v>
      </c>
      <c r="U152" s="172" t="s">
        <v>30</v>
      </c>
    </row>
    <row r="153" spans="1:21" x14ac:dyDescent="0.25">
      <c r="A153" s="260" t="s">
        <v>400</v>
      </c>
      <c r="B153" s="262" t="s">
        <v>200</v>
      </c>
      <c r="C153" s="264"/>
      <c r="D153" s="259" t="s">
        <v>228</v>
      </c>
      <c r="E153" s="176" t="s">
        <v>164</v>
      </c>
      <c r="F153" s="296" t="s">
        <v>30</v>
      </c>
      <c r="G153" s="168" t="s">
        <v>30</v>
      </c>
      <c r="H153" s="172" t="s">
        <v>30</v>
      </c>
      <c r="I153" s="196" t="s">
        <v>30</v>
      </c>
      <c r="J153" s="171" t="s">
        <v>30</v>
      </c>
      <c r="K153" s="168" t="s">
        <v>30</v>
      </c>
      <c r="L153" s="168" t="s">
        <v>30</v>
      </c>
      <c r="M153" s="168" t="s">
        <v>30</v>
      </c>
      <c r="N153" s="168" t="s">
        <v>30</v>
      </c>
      <c r="O153" s="168" t="s">
        <v>30</v>
      </c>
      <c r="P153" s="168" t="s">
        <v>30</v>
      </c>
      <c r="Q153" s="168" t="s">
        <v>30</v>
      </c>
      <c r="R153" s="168" t="s">
        <v>30</v>
      </c>
      <c r="S153" s="168" t="s">
        <v>30</v>
      </c>
      <c r="T153" s="168" t="s">
        <v>30</v>
      </c>
      <c r="U153" s="172" t="s">
        <v>30</v>
      </c>
    </row>
    <row r="154" spans="1:21" x14ac:dyDescent="0.25">
      <c r="A154" s="260" t="s">
        <v>401</v>
      </c>
      <c r="B154" s="262" t="s">
        <v>402</v>
      </c>
      <c r="C154" s="264"/>
      <c r="D154" s="259" t="s">
        <v>10</v>
      </c>
      <c r="E154" s="176"/>
      <c r="F154" s="296" t="s">
        <v>30</v>
      </c>
      <c r="G154" s="168" t="s">
        <v>30</v>
      </c>
      <c r="H154" s="172" t="s">
        <v>30</v>
      </c>
      <c r="I154" s="196" t="s">
        <v>30</v>
      </c>
      <c r="J154" s="171" t="s">
        <v>30</v>
      </c>
      <c r="K154" s="168" t="s">
        <v>30</v>
      </c>
      <c r="L154" s="168" t="s">
        <v>30</v>
      </c>
      <c r="M154" s="168" t="s">
        <v>30</v>
      </c>
      <c r="N154" s="168" t="s">
        <v>30</v>
      </c>
      <c r="O154" s="168" t="s">
        <v>30</v>
      </c>
      <c r="P154" s="168" t="s">
        <v>30</v>
      </c>
      <c r="Q154" s="168" t="s">
        <v>30</v>
      </c>
      <c r="R154" s="168" t="s">
        <v>30</v>
      </c>
      <c r="S154" s="168" t="s">
        <v>30</v>
      </c>
      <c r="T154" s="168" t="s">
        <v>30</v>
      </c>
      <c r="U154" s="172" t="s">
        <v>30</v>
      </c>
    </row>
    <row r="155" spans="1:21" x14ac:dyDescent="0.25">
      <c r="A155" s="260" t="s">
        <v>403</v>
      </c>
      <c r="B155" s="262" t="s">
        <v>404</v>
      </c>
      <c r="C155" s="264"/>
      <c r="D155" s="259" t="s">
        <v>10</v>
      </c>
      <c r="E155" s="176"/>
      <c r="F155" s="296" t="s">
        <v>30</v>
      </c>
      <c r="G155" s="168" t="s">
        <v>30</v>
      </c>
      <c r="H155" s="172" t="s">
        <v>30</v>
      </c>
      <c r="I155" s="196" t="s">
        <v>30</v>
      </c>
      <c r="J155" s="171" t="s">
        <v>30</v>
      </c>
      <c r="K155" s="168" t="s">
        <v>30</v>
      </c>
      <c r="L155" s="168" t="s">
        <v>30</v>
      </c>
      <c r="M155" s="168" t="s">
        <v>30</v>
      </c>
      <c r="N155" s="168" t="s">
        <v>30</v>
      </c>
      <c r="O155" s="168" t="s">
        <v>30</v>
      </c>
      <c r="P155" s="168" t="s">
        <v>30</v>
      </c>
      <c r="Q155" s="168" t="s">
        <v>30</v>
      </c>
      <c r="R155" s="168" t="s">
        <v>30</v>
      </c>
      <c r="S155" s="168" t="s">
        <v>30</v>
      </c>
      <c r="T155" s="168" t="s">
        <v>30</v>
      </c>
      <c r="U155" s="172" t="s">
        <v>30</v>
      </c>
    </row>
    <row r="156" spans="1:21" x14ac:dyDescent="0.25">
      <c r="A156" s="260" t="s">
        <v>184</v>
      </c>
      <c r="B156" s="262" t="s">
        <v>405</v>
      </c>
      <c r="C156" s="264" t="s">
        <v>30</v>
      </c>
      <c r="D156" s="265" t="s">
        <v>239</v>
      </c>
      <c r="E156" s="176"/>
      <c r="F156" s="296" t="s">
        <v>30</v>
      </c>
      <c r="G156" s="168" t="s">
        <v>30</v>
      </c>
      <c r="H156" s="172" t="s">
        <v>30</v>
      </c>
      <c r="I156" s="196" t="s">
        <v>30</v>
      </c>
      <c r="J156" s="171" t="s">
        <v>30</v>
      </c>
      <c r="K156" s="168" t="s">
        <v>30</v>
      </c>
      <c r="L156" s="168" t="s">
        <v>30</v>
      </c>
      <c r="M156" s="168" t="s">
        <v>30</v>
      </c>
      <c r="N156" s="168" t="s">
        <v>30</v>
      </c>
      <c r="O156" s="168" t="s">
        <v>25</v>
      </c>
      <c r="P156" s="168" t="s">
        <v>30</v>
      </c>
      <c r="Q156" s="168" t="s">
        <v>30</v>
      </c>
      <c r="R156" s="168" t="s">
        <v>30</v>
      </c>
      <c r="S156" s="168" t="s">
        <v>30</v>
      </c>
      <c r="T156" s="168" t="s">
        <v>25</v>
      </c>
      <c r="U156" s="172" t="s">
        <v>30</v>
      </c>
    </row>
    <row r="157" spans="1:21" x14ac:dyDescent="0.25">
      <c r="A157" s="260" t="s">
        <v>185</v>
      </c>
      <c r="B157" s="262" t="s">
        <v>186</v>
      </c>
      <c r="C157" s="264" t="s">
        <v>30</v>
      </c>
      <c r="D157" s="259" t="s">
        <v>228</v>
      </c>
      <c r="E157" s="176"/>
      <c r="F157" s="296" t="s">
        <v>30</v>
      </c>
      <c r="G157" s="168" t="s">
        <v>30</v>
      </c>
      <c r="H157" s="172" t="s">
        <v>30</v>
      </c>
      <c r="I157" s="196" t="s">
        <v>30</v>
      </c>
      <c r="J157" s="171" t="s">
        <v>30</v>
      </c>
      <c r="K157" s="168" t="s">
        <v>30</v>
      </c>
      <c r="L157" s="168" t="s">
        <v>30</v>
      </c>
      <c r="M157" s="168" t="s">
        <v>30</v>
      </c>
      <c r="N157" s="168" t="s">
        <v>30</v>
      </c>
      <c r="O157" s="168" t="s">
        <v>30</v>
      </c>
      <c r="P157" s="168" t="s">
        <v>30</v>
      </c>
      <c r="Q157" s="168" t="s">
        <v>30</v>
      </c>
      <c r="R157" s="168" t="s">
        <v>30</v>
      </c>
      <c r="S157" s="168" t="s">
        <v>30</v>
      </c>
      <c r="T157" s="168" t="s">
        <v>25</v>
      </c>
      <c r="U157" s="172" t="s">
        <v>30</v>
      </c>
    </row>
    <row r="158" spans="1:21" x14ac:dyDescent="0.25">
      <c r="A158" s="260" t="s">
        <v>187</v>
      </c>
      <c r="B158" s="262" t="s">
        <v>406</v>
      </c>
      <c r="C158" s="264" t="s">
        <v>30</v>
      </c>
      <c r="D158" s="259" t="s">
        <v>228</v>
      </c>
      <c r="E158" s="176"/>
      <c r="F158" s="296" t="s">
        <v>30</v>
      </c>
      <c r="G158" s="168" t="s">
        <v>30</v>
      </c>
      <c r="H158" s="172" t="s">
        <v>30</v>
      </c>
      <c r="I158" s="196" t="s">
        <v>30</v>
      </c>
      <c r="J158" s="171" t="s">
        <v>30</v>
      </c>
      <c r="K158" s="168" t="s">
        <v>30</v>
      </c>
      <c r="L158" s="168" t="s">
        <v>30</v>
      </c>
      <c r="M158" s="168" t="s">
        <v>30</v>
      </c>
      <c r="N158" s="168" t="s">
        <v>30</v>
      </c>
      <c r="O158" s="168" t="s">
        <v>25</v>
      </c>
      <c r="P158" s="168" t="s">
        <v>30</v>
      </c>
      <c r="Q158" s="168" t="s">
        <v>30</v>
      </c>
      <c r="R158" s="168" t="s">
        <v>30</v>
      </c>
      <c r="S158" s="168" t="s">
        <v>30</v>
      </c>
      <c r="T158" s="168" t="s">
        <v>30</v>
      </c>
      <c r="U158" s="172" t="s">
        <v>30</v>
      </c>
    </row>
    <row r="159" spans="1:21" x14ac:dyDescent="0.25">
      <c r="A159" s="256" t="s">
        <v>293</v>
      </c>
      <c r="B159" s="257" t="s">
        <v>294</v>
      </c>
      <c r="C159" s="264"/>
      <c r="D159" s="259" t="s">
        <v>10</v>
      </c>
      <c r="E159" s="176"/>
      <c r="F159" s="296" t="s">
        <v>30</v>
      </c>
      <c r="G159" s="168" t="s">
        <v>30</v>
      </c>
      <c r="H159" s="172" t="s">
        <v>30</v>
      </c>
      <c r="I159" s="196" t="s">
        <v>30</v>
      </c>
      <c r="J159" s="171" t="s">
        <v>30</v>
      </c>
      <c r="K159" s="168" t="s">
        <v>30</v>
      </c>
      <c r="L159" s="168" t="s">
        <v>30</v>
      </c>
      <c r="M159" s="168" t="s">
        <v>30</v>
      </c>
      <c r="N159" s="168" t="s">
        <v>30</v>
      </c>
      <c r="O159" s="168" t="s">
        <v>30</v>
      </c>
      <c r="P159" s="168" t="s">
        <v>30</v>
      </c>
      <c r="Q159" s="168" t="s">
        <v>30</v>
      </c>
      <c r="R159" s="168" t="s">
        <v>30</v>
      </c>
      <c r="S159" s="168" t="s">
        <v>30</v>
      </c>
      <c r="T159" s="168" t="s">
        <v>30</v>
      </c>
      <c r="U159" s="172" t="s">
        <v>30</v>
      </c>
    </row>
    <row r="160" spans="1:21" x14ac:dyDescent="0.25">
      <c r="A160" s="260" t="s">
        <v>189</v>
      </c>
      <c r="B160" s="262" t="s">
        <v>190</v>
      </c>
      <c r="C160" s="264" t="s">
        <v>30</v>
      </c>
      <c r="D160" s="259" t="s">
        <v>228</v>
      </c>
      <c r="E160" s="176"/>
      <c r="F160" s="296" t="s">
        <v>30</v>
      </c>
      <c r="G160" s="168" t="s">
        <v>30</v>
      </c>
      <c r="H160" s="172" t="s">
        <v>30</v>
      </c>
      <c r="I160" s="196" t="s">
        <v>30</v>
      </c>
      <c r="J160" s="171" t="s">
        <v>30</v>
      </c>
      <c r="K160" s="168" t="s">
        <v>30</v>
      </c>
      <c r="L160" s="168" t="s">
        <v>30</v>
      </c>
      <c r="M160" s="168" t="s">
        <v>30</v>
      </c>
      <c r="N160" s="168" t="s">
        <v>30</v>
      </c>
      <c r="O160" s="168" t="s">
        <v>30</v>
      </c>
      <c r="P160" s="168" t="s">
        <v>30</v>
      </c>
      <c r="Q160" s="168" t="s">
        <v>30</v>
      </c>
      <c r="R160" s="168" t="s">
        <v>30</v>
      </c>
      <c r="S160" s="168" t="s">
        <v>30</v>
      </c>
      <c r="T160" s="168" t="s">
        <v>25</v>
      </c>
      <c r="U160" s="172" t="s">
        <v>30</v>
      </c>
    </row>
    <row r="161" spans="1:21" x14ac:dyDescent="0.25">
      <c r="A161" s="260" t="s">
        <v>192</v>
      </c>
      <c r="B161" s="262" t="s">
        <v>193</v>
      </c>
      <c r="C161" s="264" t="s">
        <v>30</v>
      </c>
      <c r="D161" s="259" t="s">
        <v>228</v>
      </c>
      <c r="E161" s="176"/>
      <c r="F161" s="296" t="s">
        <v>30</v>
      </c>
      <c r="G161" s="168" t="s">
        <v>30</v>
      </c>
      <c r="H161" s="172" t="s">
        <v>30</v>
      </c>
      <c r="I161" s="196" t="s">
        <v>30</v>
      </c>
      <c r="J161" s="171" t="s">
        <v>30</v>
      </c>
      <c r="K161" s="168" t="s">
        <v>30</v>
      </c>
      <c r="L161" s="168" t="s">
        <v>30</v>
      </c>
      <c r="M161" s="168" t="s">
        <v>30</v>
      </c>
      <c r="N161" s="168" t="s">
        <v>30</v>
      </c>
      <c r="O161" s="168" t="s">
        <v>30</v>
      </c>
      <c r="P161" s="168" t="s">
        <v>30</v>
      </c>
      <c r="Q161" s="168" t="s">
        <v>30</v>
      </c>
      <c r="R161" s="168" t="s">
        <v>30</v>
      </c>
      <c r="S161" s="168" t="s">
        <v>30</v>
      </c>
      <c r="T161" s="168" t="s">
        <v>30</v>
      </c>
      <c r="U161" s="172" t="s">
        <v>30</v>
      </c>
    </row>
    <row r="162" spans="1:21" x14ac:dyDescent="0.25">
      <c r="A162" s="256" t="s">
        <v>194</v>
      </c>
      <c r="B162" s="257" t="s">
        <v>195</v>
      </c>
      <c r="C162" s="264" t="s">
        <v>30</v>
      </c>
      <c r="D162" s="259" t="s">
        <v>11</v>
      </c>
      <c r="E162" s="176"/>
      <c r="F162" s="296" t="s">
        <v>30</v>
      </c>
      <c r="G162" s="168" t="s">
        <v>30</v>
      </c>
      <c r="H162" s="172" t="s">
        <v>30</v>
      </c>
      <c r="I162" s="196" t="s">
        <v>30</v>
      </c>
      <c r="J162" s="171" t="s">
        <v>30</v>
      </c>
      <c r="K162" s="168" t="s">
        <v>30</v>
      </c>
      <c r="L162" s="168" t="s">
        <v>30</v>
      </c>
      <c r="M162" s="168" t="s">
        <v>30</v>
      </c>
      <c r="N162" s="168" t="s">
        <v>30</v>
      </c>
      <c r="O162" s="168" t="s">
        <v>30</v>
      </c>
      <c r="P162" s="168" t="s">
        <v>30</v>
      </c>
      <c r="Q162" s="168" t="s">
        <v>30</v>
      </c>
      <c r="R162" s="168" t="s">
        <v>30</v>
      </c>
      <c r="S162" s="168" t="s">
        <v>30</v>
      </c>
      <c r="T162" s="168" t="s">
        <v>30</v>
      </c>
      <c r="U162" s="172" t="s">
        <v>30</v>
      </c>
    </row>
    <row r="163" spans="1:21" x14ac:dyDescent="0.25">
      <c r="A163" s="260" t="s">
        <v>196</v>
      </c>
      <c r="B163" s="262" t="s">
        <v>197</v>
      </c>
      <c r="C163" s="264" t="s">
        <v>30</v>
      </c>
      <c r="D163" s="259" t="s">
        <v>228</v>
      </c>
      <c r="E163" s="176"/>
      <c r="F163" s="296" t="s">
        <v>30</v>
      </c>
      <c r="G163" s="168" t="s">
        <v>30</v>
      </c>
      <c r="H163" s="172" t="s">
        <v>30</v>
      </c>
      <c r="I163" s="196" t="s">
        <v>30</v>
      </c>
      <c r="J163" s="171" t="s">
        <v>30</v>
      </c>
      <c r="K163" s="168" t="s">
        <v>30</v>
      </c>
      <c r="L163" s="168" t="s">
        <v>30</v>
      </c>
      <c r="M163" s="168" t="s">
        <v>30</v>
      </c>
      <c r="N163" s="168" t="s">
        <v>30</v>
      </c>
      <c r="O163" s="168" t="s">
        <v>30</v>
      </c>
      <c r="P163" s="168" t="s">
        <v>30</v>
      </c>
      <c r="Q163" s="168" t="s">
        <v>30</v>
      </c>
      <c r="R163" s="168" t="s">
        <v>30</v>
      </c>
      <c r="S163" s="168" t="s">
        <v>30</v>
      </c>
      <c r="T163" s="168" t="s">
        <v>25</v>
      </c>
      <c r="U163" s="172" t="s">
        <v>30</v>
      </c>
    </row>
    <row r="164" spans="1:21" x14ac:dyDescent="0.25">
      <c r="A164" s="260" t="s">
        <v>199</v>
      </c>
      <c r="B164" s="262" t="s">
        <v>200</v>
      </c>
      <c r="C164" s="264" t="s">
        <v>30</v>
      </c>
      <c r="D164" s="259" t="s">
        <v>228</v>
      </c>
      <c r="E164" s="176"/>
      <c r="F164" s="296" t="s">
        <v>30</v>
      </c>
      <c r="G164" s="168" t="s">
        <v>30</v>
      </c>
      <c r="H164" s="172" t="s">
        <v>30</v>
      </c>
      <c r="I164" s="196" t="s">
        <v>30</v>
      </c>
      <c r="J164" s="171" t="s">
        <v>30</v>
      </c>
      <c r="K164" s="168" t="s">
        <v>30</v>
      </c>
      <c r="L164" s="168" t="s">
        <v>30</v>
      </c>
      <c r="M164" s="168" t="s">
        <v>30</v>
      </c>
      <c r="N164" s="168" t="s">
        <v>30</v>
      </c>
      <c r="O164" s="168" t="s">
        <v>30</v>
      </c>
      <c r="P164" s="168" t="s">
        <v>30</v>
      </c>
      <c r="Q164" s="168" t="s">
        <v>30</v>
      </c>
      <c r="R164" s="168" t="s">
        <v>40</v>
      </c>
      <c r="S164" s="168" t="s">
        <v>30</v>
      </c>
      <c r="T164" s="168" t="s">
        <v>30</v>
      </c>
      <c r="U164" s="172" t="s">
        <v>30</v>
      </c>
    </row>
    <row r="165" spans="1:21" x14ac:dyDescent="0.25">
      <c r="A165" s="269" t="s">
        <v>202</v>
      </c>
      <c r="B165" s="270" t="s">
        <v>203</v>
      </c>
      <c r="C165" s="271" t="s">
        <v>30</v>
      </c>
      <c r="D165" s="272" t="s">
        <v>228</v>
      </c>
      <c r="E165" s="176"/>
      <c r="F165" s="296" t="s">
        <v>30</v>
      </c>
      <c r="G165" s="168" t="s">
        <v>30</v>
      </c>
      <c r="H165" s="172" t="s">
        <v>30</v>
      </c>
      <c r="I165" s="196" t="s">
        <v>30</v>
      </c>
      <c r="J165" s="171" t="s">
        <v>30</v>
      </c>
      <c r="K165" s="168" t="s">
        <v>30</v>
      </c>
      <c r="L165" s="168" t="s">
        <v>30</v>
      </c>
      <c r="M165" s="168" t="s">
        <v>30</v>
      </c>
      <c r="N165" s="168" t="s">
        <v>30</v>
      </c>
      <c r="O165" s="168" t="s">
        <v>30</v>
      </c>
      <c r="P165" s="168" t="s">
        <v>30</v>
      </c>
      <c r="Q165" s="168" t="s">
        <v>30</v>
      </c>
      <c r="R165" s="168" t="s">
        <v>30</v>
      </c>
      <c r="S165" s="168" t="s">
        <v>30</v>
      </c>
      <c r="T165" s="168" t="s">
        <v>30</v>
      </c>
      <c r="U165" s="172" t="s">
        <v>30</v>
      </c>
    </row>
    <row r="166" spans="1:21" x14ac:dyDescent="0.25">
      <c r="A166" s="269" t="s">
        <v>526</v>
      </c>
      <c r="B166" s="270" t="s">
        <v>527</v>
      </c>
      <c r="C166" s="271"/>
      <c r="D166" s="265" t="s">
        <v>11</v>
      </c>
      <c r="E166" s="176" t="s">
        <v>90</v>
      </c>
      <c r="F166" s="296" t="s">
        <v>30</v>
      </c>
      <c r="G166" s="168" t="s">
        <v>30</v>
      </c>
      <c r="H166" s="172" t="s">
        <v>30</v>
      </c>
      <c r="I166" s="196" t="s">
        <v>30</v>
      </c>
      <c r="J166" s="171" t="s">
        <v>30</v>
      </c>
      <c r="K166" s="168" t="s">
        <v>30</v>
      </c>
      <c r="L166" s="168" t="s">
        <v>30</v>
      </c>
      <c r="M166" s="168" t="s">
        <v>30</v>
      </c>
      <c r="N166" s="168" t="s">
        <v>30</v>
      </c>
      <c r="O166" s="168" t="s">
        <v>30</v>
      </c>
      <c r="P166" s="168" t="s">
        <v>30</v>
      </c>
      <c r="Q166" s="168" t="s">
        <v>30</v>
      </c>
      <c r="R166" s="168" t="s">
        <v>30</v>
      </c>
      <c r="S166" s="168" t="s">
        <v>30</v>
      </c>
      <c r="T166" s="168" t="s">
        <v>30</v>
      </c>
      <c r="U166" s="172" t="s">
        <v>30</v>
      </c>
    </row>
    <row r="167" spans="1:21" ht="13.5" thickBot="1" x14ac:dyDescent="0.3">
      <c r="A167" s="273" t="s">
        <v>515</v>
      </c>
      <c r="B167" s="274" t="s">
        <v>203</v>
      </c>
      <c r="C167" s="275" t="s">
        <v>30</v>
      </c>
      <c r="D167" s="276" t="s">
        <v>229</v>
      </c>
      <c r="E167" s="176" t="s">
        <v>184</v>
      </c>
      <c r="F167" s="296" t="s">
        <v>30</v>
      </c>
      <c r="G167" s="168" t="s">
        <v>30</v>
      </c>
      <c r="H167" s="172" t="s">
        <v>30</v>
      </c>
      <c r="I167" s="196" t="s">
        <v>30</v>
      </c>
      <c r="J167" s="171" t="s">
        <v>30</v>
      </c>
      <c r="K167" s="168" t="s">
        <v>30</v>
      </c>
      <c r="L167" s="168" t="s">
        <v>30</v>
      </c>
      <c r="M167" s="168" t="s">
        <v>30</v>
      </c>
      <c r="N167" s="168" t="s">
        <v>30</v>
      </c>
      <c r="O167" s="168" t="s">
        <v>30</v>
      </c>
      <c r="P167" s="168" t="s">
        <v>30</v>
      </c>
      <c r="Q167" s="168" t="s">
        <v>30</v>
      </c>
      <c r="R167" s="168" t="s">
        <v>30</v>
      </c>
      <c r="S167" s="168" t="s">
        <v>30</v>
      </c>
      <c r="T167" s="168" t="s">
        <v>30</v>
      </c>
      <c r="U167" s="172" t="s">
        <v>30</v>
      </c>
    </row>
    <row r="168" spans="1:21" x14ac:dyDescent="0.25">
      <c r="A168" s="277" t="s">
        <v>452</v>
      </c>
      <c r="B168" s="278" t="s">
        <v>455</v>
      </c>
      <c r="C168" s="279"/>
      <c r="D168" s="280" t="s">
        <v>415</v>
      </c>
      <c r="E168" s="178" t="s">
        <v>188</v>
      </c>
      <c r="F168" s="296" t="s">
        <v>30</v>
      </c>
      <c r="G168" s="168" t="s">
        <v>30</v>
      </c>
      <c r="H168" s="172" t="s">
        <v>30</v>
      </c>
      <c r="I168" s="196" t="s">
        <v>30</v>
      </c>
      <c r="J168" s="171" t="s">
        <v>30</v>
      </c>
      <c r="K168" s="168" t="s">
        <v>30</v>
      </c>
      <c r="L168" s="168" t="s">
        <v>30</v>
      </c>
      <c r="M168" s="168" t="s">
        <v>30</v>
      </c>
      <c r="N168" s="168" t="s">
        <v>30</v>
      </c>
      <c r="O168" s="168" t="s">
        <v>30</v>
      </c>
      <c r="P168" s="168" t="s">
        <v>30</v>
      </c>
      <c r="Q168" s="168" t="s">
        <v>30</v>
      </c>
      <c r="R168" s="168" t="s">
        <v>30</v>
      </c>
      <c r="S168" s="168" t="s">
        <v>30</v>
      </c>
      <c r="T168" s="168" t="s">
        <v>30</v>
      </c>
      <c r="U168" s="172" t="s">
        <v>30</v>
      </c>
    </row>
    <row r="169" spans="1:21" x14ac:dyDescent="0.25">
      <c r="A169" s="277" t="s">
        <v>534</v>
      </c>
      <c r="B169" s="278" t="s">
        <v>535</v>
      </c>
      <c r="C169" s="279"/>
      <c r="D169" s="280" t="s">
        <v>10</v>
      </c>
      <c r="E169" s="178"/>
      <c r="F169" s="296" t="s">
        <v>30</v>
      </c>
      <c r="G169" s="168" t="s">
        <v>30</v>
      </c>
      <c r="H169" s="172" t="s">
        <v>30</v>
      </c>
      <c r="I169" s="196" t="s">
        <v>30</v>
      </c>
      <c r="J169" s="171" t="s">
        <v>30</v>
      </c>
      <c r="K169" s="168" t="s">
        <v>30</v>
      </c>
      <c r="L169" s="168" t="s">
        <v>30</v>
      </c>
      <c r="M169" s="168" t="s">
        <v>30</v>
      </c>
      <c r="N169" s="168" t="s">
        <v>30</v>
      </c>
      <c r="O169" s="168" t="s">
        <v>30</v>
      </c>
      <c r="P169" s="168" t="s">
        <v>30</v>
      </c>
      <c r="Q169" s="168" t="s">
        <v>30</v>
      </c>
      <c r="R169" s="168" t="s">
        <v>30</v>
      </c>
      <c r="S169" s="168" t="s">
        <v>30</v>
      </c>
      <c r="T169" s="168" t="s">
        <v>30</v>
      </c>
      <c r="U169" s="172" t="s">
        <v>30</v>
      </c>
    </row>
    <row r="170" spans="1:21" x14ac:dyDescent="0.25">
      <c r="A170" s="277" t="s">
        <v>536</v>
      </c>
      <c r="B170" s="278" t="s">
        <v>537</v>
      </c>
      <c r="C170" s="279"/>
      <c r="D170" s="280" t="s">
        <v>11</v>
      </c>
      <c r="E170" s="178" t="s">
        <v>191</v>
      </c>
      <c r="F170" s="296" t="s">
        <v>30</v>
      </c>
      <c r="G170" s="168" t="s">
        <v>30</v>
      </c>
      <c r="H170" s="172" t="s">
        <v>30</v>
      </c>
      <c r="I170" s="196" t="s">
        <v>30</v>
      </c>
      <c r="J170" s="171" t="s">
        <v>30</v>
      </c>
      <c r="K170" s="168" t="s">
        <v>30</v>
      </c>
      <c r="L170" s="168" t="s">
        <v>30</v>
      </c>
      <c r="M170" s="168" t="s">
        <v>30</v>
      </c>
      <c r="N170" s="168" t="s">
        <v>30</v>
      </c>
      <c r="O170" s="168" t="s">
        <v>30</v>
      </c>
      <c r="P170" s="168" t="s">
        <v>30</v>
      </c>
      <c r="Q170" s="168" t="s">
        <v>30</v>
      </c>
      <c r="R170" s="168" t="s">
        <v>30</v>
      </c>
      <c r="S170" s="168" t="s">
        <v>30</v>
      </c>
      <c r="T170" s="168" t="s">
        <v>30</v>
      </c>
      <c r="U170" s="172" t="s">
        <v>30</v>
      </c>
    </row>
    <row r="171" spans="1:21" ht="26" x14ac:dyDescent="0.25">
      <c r="A171" s="281" t="s">
        <v>442</v>
      </c>
      <c r="B171" s="282" t="s">
        <v>447</v>
      </c>
      <c r="C171" s="264"/>
      <c r="D171" s="283" t="s">
        <v>415</v>
      </c>
      <c r="E171" s="178" t="s">
        <v>189</v>
      </c>
      <c r="F171" s="296" t="s">
        <v>30</v>
      </c>
      <c r="G171" s="168" t="s">
        <v>30</v>
      </c>
      <c r="H171" s="172" t="s">
        <v>30</v>
      </c>
      <c r="I171" s="196" t="s">
        <v>30</v>
      </c>
      <c r="J171" s="171" t="s">
        <v>30</v>
      </c>
      <c r="K171" s="168" t="s">
        <v>30</v>
      </c>
      <c r="L171" s="168" t="s">
        <v>30</v>
      </c>
      <c r="M171" s="168" t="s">
        <v>30</v>
      </c>
      <c r="N171" s="168" t="s">
        <v>30</v>
      </c>
      <c r="O171" s="168" t="s">
        <v>30</v>
      </c>
      <c r="P171" s="168" t="s">
        <v>30</v>
      </c>
      <c r="Q171" s="168" t="s">
        <v>30</v>
      </c>
      <c r="R171" s="168" t="s">
        <v>30</v>
      </c>
      <c r="S171" s="168" t="s">
        <v>30</v>
      </c>
      <c r="T171" s="168" t="s">
        <v>30</v>
      </c>
      <c r="U171" s="172" t="s">
        <v>30</v>
      </c>
    </row>
    <row r="172" spans="1:21" x14ac:dyDescent="0.25">
      <c r="A172" s="281" t="s">
        <v>443</v>
      </c>
      <c r="B172" s="282" t="s">
        <v>448</v>
      </c>
      <c r="C172" s="264"/>
      <c r="D172" s="283" t="s">
        <v>10</v>
      </c>
      <c r="E172" s="177" t="s">
        <v>185</v>
      </c>
      <c r="F172" s="296" t="s">
        <v>30</v>
      </c>
      <c r="G172" s="168" t="s">
        <v>30</v>
      </c>
      <c r="H172" s="172" t="s">
        <v>30</v>
      </c>
      <c r="I172" s="196" t="s">
        <v>30</v>
      </c>
      <c r="J172" s="171" t="s">
        <v>30</v>
      </c>
      <c r="K172" s="168" t="s">
        <v>30</v>
      </c>
      <c r="L172" s="168" t="s">
        <v>30</v>
      </c>
      <c r="M172" s="168" t="s">
        <v>30</v>
      </c>
      <c r="N172" s="168" t="s">
        <v>30</v>
      </c>
      <c r="O172" s="168" t="s">
        <v>30</v>
      </c>
      <c r="P172" s="168" t="s">
        <v>30</v>
      </c>
      <c r="Q172" s="168" t="s">
        <v>30</v>
      </c>
      <c r="R172" s="168" t="s">
        <v>30</v>
      </c>
      <c r="S172" s="168" t="s">
        <v>30</v>
      </c>
      <c r="T172" s="168" t="s">
        <v>30</v>
      </c>
      <c r="U172" s="172" t="s">
        <v>30</v>
      </c>
    </row>
    <row r="173" spans="1:21" x14ac:dyDescent="0.25">
      <c r="A173" s="281" t="s">
        <v>407</v>
      </c>
      <c r="B173" s="282" t="s">
        <v>411</v>
      </c>
      <c r="C173" s="264"/>
      <c r="D173" s="283" t="s">
        <v>10</v>
      </c>
      <c r="E173" s="178" t="s">
        <v>198</v>
      </c>
      <c r="F173" s="296" t="s">
        <v>30</v>
      </c>
      <c r="G173" s="168" t="s">
        <v>30</v>
      </c>
      <c r="H173" s="172" t="s">
        <v>30</v>
      </c>
      <c r="I173" s="196" t="s">
        <v>30</v>
      </c>
      <c r="J173" s="171" t="s">
        <v>30</v>
      </c>
      <c r="K173" s="168" t="s">
        <v>30</v>
      </c>
      <c r="L173" s="168" t="s">
        <v>30</v>
      </c>
      <c r="M173" s="168" t="s">
        <v>30</v>
      </c>
      <c r="N173" s="168" t="s">
        <v>30</v>
      </c>
      <c r="O173" s="168" t="s">
        <v>30</v>
      </c>
      <c r="P173" s="168" t="s">
        <v>30</v>
      </c>
      <c r="Q173" s="168" t="s">
        <v>30</v>
      </c>
      <c r="R173" s="168" t="s">
        <v>30</v>
      </c>
      <c r="S173" s="168" t="s">
        <v>30</v>
      </c>
      <c r="T173" s="168" t="s">
        <v>30</v>
      </c>
      <c r="U173" s="172" t="s">
        <v>30</v>
      </c>
    </row>
    <row r="174" spans="1:21" x14ac:dyDescent="0.25">
      <c r="A174" s="281" t="s">
        <v>408</v>
      </c>
      <c r="B174" s="282" t="s">
        <v>412</v>
      </c>
      <c r="C174" s="264"/>
      <c r="D174" s="284" t="s">
        <v>415</v>
      </c>
      <c r="E174" s="176" t="s">
        <v>201</v>
      </c>
      <c r="F174" s="296" t="s">
        <v>30</v>
      </c>
      <c r="G174" s="168" t="s">
        <v>30</v>
      </c>
      <c r="H174" s="172" t="s">
        <v>30</v>
      </c>
      <c r="I174" s="196" t="s">
        <v>30</v>
      </c>
      <c r="J174" s="171" t="s">
        <v>30</v>
      </c>
      <c r="K174" s="168" t="s">
        <v>30</v>
      </c>
      <c r="L174" s="168" t="s">
        <v>30</v>
      </c>
      <c r="M174" s="168" t="s">
        <v>30</v>
      </c>
      <c r="N174" s="168" t="s">
        <v>30</v>
      </c>
      <c r="O174" s="168" t="s">
        <v>30</v>
      </c>
      <c r="P174" s="168" t="s">
        <v>30</v>
      </c>
      <c r="Q174" s="168" t="s">
        <v>30</v>
      </c>
      <c r="R174" s="168" t="s">
        <v>30</v>
      </c>
      <c r="S174" s="168" t="s">
        <v>30</v>
      </c>
      <c r="T174" s="168" t="s">
        <v>30</v>
      </c>
      <c r="U174" s="172" t="s">
        <v>30</v>
      </c>
    </row>
    <row r="175" spans="1:21" x14ac:dyDescent="0.25">
      <c r="A175" s="281" t="s">
        <v>453</v>
      </c>
      <c r="B175" s="282" t="s">
        <v>456</v>
      </c>
      <c r="C175" s="264"/>
      <c r="D175" s="284" t="s">
        <v>10</v>
      </c>
      <c r="E175" s="176" t="s">
        <v>204</v>
      </c>
      <c r="F175" s="296" t="s">
        <v>30</v>
      </c>
      <c r="G175" s="168" t="s">
        <v>30</v>
      </c>
      <c r="H175" s="172" t="s">
        <v>30</v>
      </c>
      <c r="I175" s="196" t="s">
        <v>30</v>
      </c>
      <c r="J175" s="171" t="s">
        <v>30</v>
      </c>
      <c r="K175" s="168" t="s">
        <v>30</v>
      </c>
      <c r="L175" s="168" t="s">
        <v>30</v>
      </c>
      <c r="M175" s="168" t="s">
        <v>30</v>
      </c>
      <c r="N175" s="168" t="s">
        <v>30</v>
      </c>
      <c r="O175" s="168" t="s">
        <v>30</v>
      </c>
      <c r="P175" s="168" t="s">
        <v>30</v>
      </c>
      <c r="Q175" s="168" t="s">
        <v>30</v>
      </c>
      <c r="R175" s="168" t="s">
        <v>30</v>
      </c>
      <c r="S175" s="168" t="s">
        <v>30</v>
      </c>
      <c r="T175" s="168" t="s">
        <v>30</v>
      </c>
      <c r="U175" s="172" t="s">
        <v>30</v>
      </c>
    </row>
    <row r="176" spans="1:21" x14ac:dyDescent="0.25">
      <c r="A176" s="285" t="s">
        <v>416</v>
      </c>
      <c r="B176" s="286" t="s">
        <v>424</v>
      </c>
      <c r="C176" s="264"/>
      <c r="D176" s="284" t="s">
        <v>415</v>
      </c>
      <c r="E176" s="176"/>
      <c r="F176" s="296" t="s">
        <v>30</v>
      </c>
      <c r="G176" s="168" t="s">
        <v>30</v>
      </c>
      <c r="H176" s="172" t="s">
        <v>30</v>
      </c>
      <c r="I176" s="196" t="s">
        <v>30</v>
      </c>
      <c r="J176" s="171" t="s">
        <v>30</v>
      </c>
      <c r="K176" s="168" t="s">
        <v>30</v>
      </c>
      <c r="L176" s="168" t="s">
        <v>30</v>
      </c>
      <c r="M176" s="168" t="s">
        <v>30</v>
      </c>
      <c r="N176" s="168" t="s">
        <v>30</v>
      </c>
      <c r="O176" s="168" t="s">
        <v>30</v>
      </c>
      <c r="P176" s="168" t="s">
        <v>30</v>
      </c>
      <c r="Q176" s="168" t="s">
        <v>30</v>
      </c>
      <c r="R176" s="168" t="s">
        <v>30</v>
      </c>
      <c r="S176" s="168" t="s">
        <v>30</v>
      </c>
      <c r="T176" s="168" t="s">
        <v>30</v>
      </c>
      <c r="U176" s="172" t="s">
        <v>30</v>
      </c>
    </row>
    <row r="177" spans="1:21" x14ac:dyDescent="0.25">
      <c r="A177" s="285" t="s">
        <v>417</v>
      </c>
      <c r="B177" s="286" t="s">
        <v>425</v>
      </c>
      <c r="C177" s="264"/>
      <c r="D177" s="284" t="s">
        <v>10</v>
      </c>
      <c r="E177" s="191" t="s">
        <v>90</v>
      </c>
      <c r="F177" s="296" t="s">
        <v>30</v>
      </c>
      <c r="G177" s="168" t="s">
        <v>30</v>
      </c>
      <c r="H177" s="172" t="s">
        <v>30</v>
      </c>
      <c r="I177" s="197" t="s">
        <v>30</v>
      </c>
      <c r="J177" s="182" t="s">
        <v>30</v>
      </c>
      <c r="K177" s="180" t="s">
        <v>30</v>
      </c>
      <c r="L177" s="180" t="s">
        <v>30</v>
      </c>
      <c r="M177" s="180" t="s">
        <v>30</v>
      </c>
      <c r="N177" s="180" t="s">
        <v>30</v>
      </c>
      <c r="O177" s="180" t="s">
        <v>30</v>
      </c>
      <c r="P177" s="180" t="s">
        <v>30</v>
      </c>
      <c r="Q177" s="180" t="s">
        <v>30</v>
      </c>
      <c r="R177" s="180" t="s">
        <v>30</v>
      </c>
      <c r="S177" s="180" t="s">
        <v>30</v>
      </c>
      <c r="T177" s="180" t="s">
        <v>30</v>
      </c>
      <c r="U177" s="181" t="s">
        <v>30</v>
      </c>
    </row>
    <row r="178" spans="1:21" ht="13.5" thickTop="1" x14ac:dyDescent="0.25">
      <c r="A178" s="287" t="s">
        <v>538</v>
      </c>
      <c r="B178" s="288" t="s">
        <v>539</v>
      </c>
      <c r="C178" s="264"/>
      <c r="D178" s="284" t="s">
        <v>10</v>
      </c>
      <c r="E178" s="183"/>
      <c r="F178" s="296" t="s">
        <v>30</v>
      </c>
      <c r="G178" s="168" t="s">
        <v>30</v>
      </c>
      <c r="H178" s="172" t="s">
        <v>30</v>
      </c>
      <c r="I178" s="198" t="s">
        <v>30</v>
      </c>
      <c r="J178" s="186" t="s">
        <v>30</v>
      </c>
      <c r="K178" s="184" t="s">
        <v>30</v>
      </c>
      <c r="L178" s="184" t="s">
        <v>30</v>
      </c>
      <c r="M178" s="184" t="s">
        <v>30</v>
      </c>
      <c r="N178" s="184" t="s">
        <v>30</v>
      </c>
      <c r="O178" s="184" t="s">
        <v>30</v>
      </c>
      <c r="P178" s="184" t="s">
        <v>30</v>
      </c>
      <c r="Q178" s="184" t="s">
        <v>30</v>
      </c>
      <c r="R178" s="184" t="s">
        <v>30</v>
      </c>
      <c r="S178" s="184" t="s">
        <v>30</v>
      </c>
      <c r="T178" s="184" t="s">
        <v>30</v>
      </c>
      <c r="U178" s="185" t="s">
        <v>30</v>
      </c>
    </row>
    <row r="179" spans="1:21" x14ac:dyDescent="0.25">
      <c r="A179" s="287" t="s">
        <v>540</v>
      </c>
      <c r="B179" s="288" t="s">
        <v>541</v>
      </c>
      <c r="C179" s="264"/>
      <c r="D179" s="284" t="s">
        <v>11</v>
      </c>
      <c r="E179" s="176"/>
      <c r="F179" s="296" t="s">
        <v>30</v>
      </c>
      <c r="G179" s="168" t="s">
        <v>30</v>
      </c>
      <c r="H179" s="172" t="s">
        <v>30</v>
      </c>
      <c r="I179" s="196" t="s">
        <v>30</v>
      </c>
      <c r="J179" s="171" t="s">
        <v>30</v>
      </c>
      <c r="K179" s="168" t="s">
        <v>30</v>
      </c>
      <c r="L179" s="168" t="s">
        <v>30</v>
      </c>
      <c r="M179" s="168" t="s">
        <v>30</v>
      </c>
      <c r="N179" s="168" t="s">
        <v>30</v>
      </c>
      <c r="O179" s="168" t="s">
        <v>30</v>
      </c>
      <c r="P179" s="168" t="s">
        <v>30</v>
      </c>
      <c r="Q179" s="168" t="s">
        <v>30</v>
      </c>
      <c r="R179" s="168" t="s">
        <v>30</v>
      </c>
      <c r="S179" s="168" t="s">
        <v>30</v>
      </c>
      <c r="T179" s="168" t="s">
        <v>30</v>
      </c>
      <c r="U179" s="172" t="s">
        <v>30</v>
      </c>
    </row>
    <row r="180" spans="1:21" x14ac:dyDescent="0.25">
      <c r="A180" s="281" t="s">
        <v>418</v>
      </c>
      <c r="B180" s="282" t="s">
        <v>426</v>
      </c>
      <c r="C180" s="264"/>
      <c r="D180" s="284" t="s">
        <v>11</v>
      </c>
      <c r="E180" s="176"/>
      <c r="F180" s="296" t="s">
        <v>30</v>
      </c>
      <c r="G180" s="168" t="s">
        <v>30</v>
      </c>
      <c r="H180" s="172" t="s">
        <v>30</v>
      </c>
      <c r="I180" s="196" t="s">
        <v>30</v>
      </c>
      <c r="J180" s="171" t="s">
        <v>30</v>
      </c>
      <c r="K180" s="168" t="s">
        <v>30</v>
      </c>
      <c r="L180" s="168" t="s">
        <v>30</v>
      </c>
      <c r="M180" s="168" t="s">
        <v>30</v>
      </c>
      <c r="N180" s="168" t="s">
        <v>30</v>
      </c>
      <c r="O180" s="168" t="s">
        <v>30</v>
      </c>
      <c r="P180" s="168" t="s">
        <v>30</v>
      </c>
      <c r="Q180" s="168" t="s">
        <v>30</v>
      </c>
      <c r="R180" s="168" t="s">
        <v>30</v>
      </c>
      <c r="S180" s="168" t="s">
        <v>30</v>
      </c>
      <c r="T180" s="168" t="s">
        <v>30</v>
      </c>
      <c r="U180" s="172" t="s">
        <v>30</v>
      </c>
    </row>
    <row r="181" spans="1:21" x14ac:dyDescent="0.25">
      <c r="A181" s="285" t="s">
        <v>419</v>
      </c>
      <c r="B181" s="286" t="s">
        <v>427</v>
      </c>
      <c r="C181" s="264"/>
      <c r="D181" s="284" t="s">
        <v>10</v>
      </c>
      <c r="E181" s="176"/>
      <c r="F181" s="296" t="s">
        <v>30</v>
      </c>
      <c r="G181" s="168" t="s">
        <v>30</v>
      </c>
      <c r="H181" s="172" t="s">
        <v>30</v>
      </c>
      <c r="I181" s="196" t="s">
        <v>30</v>
      </c>
      <c r="J181" s="171" t="s">
        <v>30</v>
      </c>
      <c r="K181" s="168" t="s">
        <v>30</v>
      </c>
      <c r="L181" s="168" t="s">
        <v>30</v>
      </c>
      <c r="M181" s="168" t="s">
        <v>30</v>
      </c>
      <c r="N181" s="168" t="s">
        <v>30</v>
      </c>
      <c r="O181" s="168" t="s">
        <v>30</v>
      </c>
      <c r="P181" s="168" t="s">
        <v>30</v>
      </c>
      <c r="Q181" s="168" t="s">
        <v>30</v>
      </c>
      <c r="R181" s="168" t="s">
        <v>30</v>
      </c>
      <c r="S181" s="168" t="s">
        <v>30</v>
      </c>
      <c r="T181" s="168" t="s">
        <v>30</v>
      </c>
      <c r="U181" s="172" t="s">
        <v>30</v>
      </c>
    </row>
    <row r="182" spans="1:21" x14ac:dyDescent="0.25">
      <c r="A182" s="281" t="s">
        <v>440</v>
      </c>
      <c r="B182" s="282" t="s">
        <v>441</v>
      </c>
      <c r="C182" s="264"/>
      <c r="D182" s="284" t="s">
        <v>10</v>
      </c>
      <c r="E182" s="176"/>
      <c r="F182" s="296" t="s">
        <v>30</v>
      </c>
      <c r="G182" s="168" t="s">
        <v>30</v>
      </c>
      <c r="H182" s="172" t="s">
        <v>30</v>
      </c>
      <c r="I182" s="196" t="s">
        <v>30</v>
      </c>
      <c r="J182" s="171" t="s">
        <v>30</v>
      </c>
      <c r="K182" s="168" t="s">
        <v>30</v>
      </c>
      <c r="L182" s="168" t="s">
        <v>30</v>
      </c>
      <c r="M182" s="168" t="s">
        <v>30</v>
      </c>
      <c r="N182" s="168" t="s">
        <v>30</v>
      </c>
      <c r="O182" s="168" t="s">
        <v>30</v>
      </c>
      <c r="P182" s="168" t="s">
        <v>30</v>
      </c>
      <c r="Q182" s="168" t="s">
        <v>30</v>
      </c>
      <c r="R182" s="168" t="s">
        <v>30</v>
      </c>
      <c r="S182" s="168" t="s">
        <v>30</v>
      </c>
      <c r="T182" s="168" t="s">
        <v>30</v>
      </c>
      <c r="U182" s="172" t="s">
        <v>30</v>
      </c>
    </row>
    <row r="183" spans="1:21" x14ac:dyDescent="0.25">
      <c r="A183" s="285" t="s">
        <v>420</v>
      </c>
      <c r="B183" s="286" t="s">
        <v>428</v>
      </c>
      <c r="C183" s="264"/>
      <c r="D183" s="284" t="s">
        <v>11</v>
      </c>
      <c r="E183" s="176"/>
      <c r="F183" s="296" t="s">
        <v>30</v>
      </c>
      <c r="G183" s="168" t="s">
        <v>30</v>
      </c>
      <c r="H183" s="172" t="s">
        <v>30</v>
      </c>
      <c r="I183" s="196" t="s">
        <v>30</v>
      </c>
      <c r="J183" s="171" t="s">
        <v>30</v>
      </c>
      <c r="K183" s="168" t="s">
        <v>30</v>
      </c>
      <c r="L183" s="168" t="s">
        <v>30</v>
      </c>
      <c r="M183" s="168" t="s">
        <v>30</v>
      </c>
      <c r="N183" s="168" t="s">
        <v>30</v>
      </c>
      <c r="O183" s="168" t="s">
        <v>30</v>
      </c>
      <c r="P183" s="168" t="s">
        <v>30</v>
      </c>
      <c r="Q183" s="168" t="s">
        <v>30</v>
      </c>
      <c r="R183" s="168" t="s">
        <v>30</v>
      </c>
      <c r="S183" s="168" t="s">
        <v>30</v>
      </c>
      <c r="T183" s="168" t="s">
        <v>30</v>
      </c>
      <c r="U183" s="172" t="s">
        <v>30</v>
      </c>
    </row>
    <row r="184" spans="1:21" x14ac:dyDescent="0.25">
      <c r="A184" s="281" t="s">
        <v>444</v>
      </c>
      <c r="B184" s="282" t="s">
        <v>449</v>
      </c>
      <c r="C184" s="264"/>
      <c r="D184" s="284" t="s">
        <v>10</v>
      </c>
      <c r="E184" s="176"/>
      <c r="F184" s="296" t="s">
        <v>30</v>
      </c>
      <c r="G184" s="168" t="s">
        <v>30</v>
      </c>
      <c r="H184" s="172" t="s">
        <v>30</v>
      </c>
      <c r="I184" s="196" t="s">
        <v>30</v>
      </c>
      <c r="J184" s="171" t="s">
        <v>30</v>
      </c>
      <c r="K184" s="168" t="s">
        <v>30</v>
      </c>
      <c r="L184" s="168" t="s">
        <v>30</v>
      </c>
      <c r="M184" s="168" t="s">
        <v>30</v>
      </c>
      <c r="N184" s="168" t="s">
        <v>30</v>
      </c>
      <c r="O184" s="168" t="s">
        <v>30</v>
      </c>
      <c r="P184" s="168" t="s">
        <v>30</v>
      </c>
      <c r="Q184" s="168" t="s">
        <v>30</v>
      </c>
      <c r="R184" s="168" t="s">
        <v>30</v>
      </c>
      <c r="S184" s="168" t="s">
        <v>30</v>
      </c>
      <c r="T184" s="168" t="s">
        <v>30</v>
      </c>
      <c r="U184" s="172" t="s">
        <v>30</v>
      </c>
    </row>
    <row r="185" spans="1:21" x14ac:dyDescent="0.25">
      <c r="A185" s="281" t="s">
        <v>409</v>
      </c>
      <c r="B185" s="282" t="s">
        <v>413</v>
      </c>
      <c r="C185" s="264"/>
      <c r="D185" s="284" t="s">
        <v>11</v>
      </c>
      <c r="E185" s="176"/>
      <c r="F185" s="296" t="s">
        <v>30</v>
      </c>
      <c r="G185" s="168" t="s">
        <v>30</v>
      </c>
      <c r="H185" s="172" t="s">
        <v>30</v>
      </c>
      <c r="I185" s="196" t="s">
        <v>30</v>
      </c>
      <c r="J185" s="171" t="s">
        <v>30</v>
      </c>
      <c r="K185" s="168" t="s">
        <v>30</v>
      </c>
      <c r="L185" s="168" t="s">
        <v>30</v>
      </c>
      <c r="M185" s="168" t="s">
        <v>30</v>
      </c>
      <c r="N185" s="168" t="s">
        <v>30</v>
      </c>
      <c r="O185" s="168" t="s">
        <v>30</v>
      </c>
      <c r="P185" s="168" t="s">
        <v>30</v>
      </c>
      <c r="Q185" s="168" t="s">
        <v>30</v>
      </c>
      <c r="R185" s="168" t="s">
        <v>30</v>
      </c>
      <c r="S185" s="168" t="s">
        <v>30</v>
      </c>
      <c r="T185" s="168" t="s">
        <v>30</v>
      </c>
      <c r="U185" s="172" t="s">
        <v>30</v>
      </c>
    </row>
    <row r="186" spans="1:21" ht="26" x14ac:dyDescent="0.25">
      <c r="A186" s="281" t="s">
        <v>421</v>
      </c>
      <c r="B186" s="282" t="s">
        <v>429</v>
      </c>
      <c r="C186" s="264"/>
      <c r="D186" s="284" t="s">
        <v>10</v>
      </c>
      <c r="E186" s="176"/>
      <c r="F186" s="296" t="s">
        <v>30</v>
      </c>
      <c r="G186" s="168" t="s">
        <v>30</v>
      </c>
      <c r="H186" s="172" t="s">
        <v>30</v>
      </c>
      <c r="I186" s="196" t="s">
        <v>30</v>
      </c>
      <c r="J186" s="171" t="s">
        <v>30</v>
      </c>
      <c r="K186" s="168" t="s">
        <v>30</v>
      </c>
      <c r="L186" s="168" t="s">
        <v>30</v>
      </c>
      <c r="M186" s="168" t="s">
        <v>30</v>
      </c>
      <c r="N186" s="168" t="s">
        <v>30</v>
      </c>
      <c r="O186" s="168" t="s">
        <v>30</v>
      </c>
      <c r="P186" s="168" t="s">
        <v>30</v>
      </c>
      <c r="Q186" s="168" t="s">
        <v>30</v>
      </c>
      <c r="R186" s="168" t="s">
        <v>30</v>
      </c>
      <c r="S186" s="168" t="s">
        <v>30</v>
      </c>
      <c r="T186" s="168" t="s">
        <v>30</v>
      </c>
      <c r="U186" s="172" t="s">
        <v>30</v>
      </c>
    </row>
    <row r="187" spans="1:21" ht="26" x14ac:dyDescent="0.25">
      <c r="A187" s="281" t="s">
        <v>432</v>
      </c>
      <c r="B187" s="282" t="s">
        <v>436</v>
      </c>
      <c r="C187" s="264"/>
      <c r="D187" s="284" t="s">
        <v>10</v>
      </c>
      <c r="E187" s="176"/>
      <c r="F187" s="296" t="s">
        <v>30</v>
      </c>
      <c r="G187" s="168" t="s">
        <v>30</v>
      </c>
      <c r="H187" s="172" t="s">
        <v>30</v>
      </c>
      <c r="I187" s="196" t="s">
        <v>30</v>
      </c>
      <c r="J187" s="171" t="s">
        <v>30</v>
      </c>
      <c r="K187" s="168" t="s">
        <v>30</v>
      </c>
      <c r="L187" s="168" t="s">
        <v>30</v>
      </c>
      <c r="M187" s="168" t="s">
        <v>30</v>
      </c>
      <c r="N187" s="168" t="s">
        <v>30</v>
      </c>
      <c r="O187" s="168" t="s">
        <v>30</v>
      </c>
      <c r="P187" s="168" t="s">
        <v>30</v>
      </c>
      <c r="Q187" s="168" t="s">
        <v>30</v>
      </c>
      <c r="R187" s="168" t="s">
        <v>30</v>
      </c>
      <c r="S187" s="168" t="s">
        <v>30</v>
      </c>
      <c r="T187" s="168" t="s">
        <v>30</v>
      </c>
      <c r="U187" s="172" t="s">
        <v>30</v>
      </c>
    </row>
    <row r="188" spans="1:21" x14ac:dyDescent="0.25">
      <c r="A188" s="289" t="s">
        <v>542</v>
      </c>
      <c r="B188" s="282" t="s">
        <v>543</v>
      </c>
      <c r="C188" s="264"/>
      <c r="D188" s="284" t="s">
        <v>10</v>
      </c>
      <c r="E188" s="176"/>
      <c r="F188" s="296" t="s">
        <v>30</v>
      </c>
      <c r="G188" s="168" t="s">
        <v>30</v>
      </c>
      <c r="H188" s="172" t="s">
        <v>30</v>
      </c>
      <c r="I188" s="196" t="s">
        <v>30</v>
      </c>
      <c r="J188" s="171" t="s">
        <v>30</v>
      </c>
      <c r="K188" s="168" t="s">
        <v>30</v>
      </c>
      <c r="L188" s="168" t="s">
        <v>30</v>
      </c>
      <c r="M188" s="168" t="s">
        <v>30</v>
      </c>
      <c r="N188" s="168" t="s">
        <v>30</v>
      </c>
      <c r="O188" s="168" t="s">
        <v>30</v>
      </c>
      <c r="P188" s="168" t="s">
        <v>30</v>
      </c>
      <c r="Q188" s="168" t="s">
        <v>30</v>
      </c>
      <c r="R188" s="168" t="s">
        <v>30</v>
      </c>
      <c r="S188" s="168" t="s">
        <v>30</v>
      </c>
      <c r="T188" s="168" t="s">
        <v>30</v>
      </c>
      <c r="U188" s="172" t="s">
        <v>30</v>
      </c>
    </row>
    <row r="189" spans="1:21" x14ac:dyDescent="0.25">
      <c r="A189" s="281" t="s">
        <v>422</v>
      </c>
      <c r="B189" s="282" t="s">
        <v>430</v>
      </c>
      <c r="C189" s="264"/>
      <c r="D189" s="284" t="s">
        <v>11</v>
      </c>
      <c r="E189" s="176"/>
      <c r="F189" s="296" t="s">
        <v>30</v>
      </c>
      <c r="G189" s="168" t="s">
        <v>30</v>
      </c>
      <c r="H189" s="172" t="s">
        <v>30</v>
      </c>
      <c r="I189" s="196" t="s">
        <v>30</v>
      </c>
      <c r="J189" s="171" t="s">
        <v>30</v>
      </c>
      <c r="K189" s="168" t="s">
        <v>30</v>
      </c>
      <c r="L189" s="168" t="s">
        <v>30</v>
      </c>
      <c r="M189" s="168" t="s">
        <v>30</v>
      </c>
      <c r="N189" s="168" t="s">
        <v>30</v>
      </c>
      <c r="O189" s="168" t="s">
        <v>30</v>
      </c>
      <c r="P189" s="168" t="s">
        <v>30</v>
      </c>
      <c r="Q189" s="168" t="s">
        <v>30</v>
      </c>
      <c r="R189" s="168" t="s">
        <v>30</v>
      </c>
      <c r="S189" s="168" t="s">
        <v>30</v>
      </c>
      <c r="T189" s="168" t="s">
        <v>30</v>
      </c>
      <c r="U189" s="172" t="s">
        <v>30</v>
      </c>
    </row>
    <row r="190" spans="1:21" x14ac:dyDescent="0.25">
      <c r="A190" s="281" t="s">
        <v>445</v>
      </c>
      <c r="B190" s="282" t="s">
        <v>450</v>
      </c>
      <c r="C190" s="264"/>
      <c r="D190" s="284" t="s">
        <v>11</v>
      </c>
      <c r="E190" s="176"/>
      <c r="F190" s="296" t="s">
        <v>30</v>
      </c>
      <c r="G190" s="168" t="s">
        <v>30</v>
      </c>
      <c r="H190" s="172" t="s">
        <v>30</v>
      </c>
      <c r="I190" s="196" t="s">
        <v>30</v>
      </c>
      <c r="J190" s="171" t="s">
        <v>30</v>
      </c>
      <c r="K190" s="168" t="s">
        <v>30</v>
      </c>
      <c r="L190" s="168" t="s">
        <v>30</v>
      </c>
      <c r="M190" s="168" t="s">
        <v>30</v>
      </c>
      <c r="N190" s="168" t="s">
        <v>30</v>
      </c>
      <c r="O190" s="168" t="s">
        <v>30</v>
      </c>
      <c r="P190" s="168" t="s">
        <v>30</v>
      </c>
      <c r="Q190" s="168" t="s">
        <v>30</v>
      </c>
      <c r="R190" s="168" t="s">
        <v>30</v>
      </c>
      <c r="S190" s="168" t="s">
        <v>30</v>
      </c>
      <c r="T190" s="168" t="s">
        <v>30</v>
      </c>
      <c r="U190" s="172" t="s">
        <v>30</v>
      </c>
    </row>
    <row r="191" spans="1:21" x14ac:dyDescent="0.25">
      <c r="A191" s="285" t="s">
        <v>410</v>
      </c>
      <c r="B191" s="286" t="s">
        <v>414</v>
      </c>
      <c r="C191" s="264"/>
      <c r="D191" s="284" t="s">
        <v>10</v>
      </c>
      <c r="E191" s="176"/>
      <c r="F191" s="296" t="s">
        <v>30</v>
      </c>
      <c r="G191" s="168" t="s">
        <v>30</v>
      </c>
      <c r="H191" s="172" t="s">
        <v>30</v>
      </c>
      <c r="I191" s="196" t="s">
        <v>30</v>
      </c>
      <c r="J191" s="171" t="s">
        <v>30</v>
      </c>
      <c r="K191" s="168" t="s">
        <v>30</v>
      </c>
      <c r="L191" s="168" t="s">
        <v>30</v>
      </c>
      <c r="M191" s="168" t="s">
        <v>30</v>
      </c>
      <c r="N191" s="168" t="s">
        <v>30</v>
      </c>
      <c r="O191" s="168" t="s">
        <v>30</v>
      </c>
      <c r="P191" s="168" t="s">
        <v>30</v>
      </c>
      <c r="Q191" s="168" t="s">
        <v>30</v>
      </c>
      <c r="R191" s="168" t="s">
        <v>30</v>
      </c>
      <c r="S191" s="168" t="s">
        <v>30</v>
      </c>
      <c r="T191" s="168" t="s">
        <v>30</v>
      </c>
      <c r="U191" s="172" t="s">
        <v>30</v>
      </c>
    </row>
    <row r="192" spans="1:21" x14ac:dyDescent="0.25">
      <c r="A192" s="281" t="s">
        <v>454</v>
      </c>
      <c r="B192" s="282" t="s">
        <v>457</v>
      </c>
      <c r="C192" s="264"/>
      <c r="D192" s="284" t="s">
        <v>10</v>
      </c>
      <c r="E192" s="176"/>
      <c r="F192" s="296" t="s">
        <v>30</v>
      </c>
      <c r="G192" s="168" t="s">
        <v>30</v>
      </c>
      <c r="H192" s="172" t="s">
        <v>30</v>
      </c>
      <c r="I192" s="196" t="s">
        <v>30</v>
      </c>
      <c r="J192" s="171" t="s">
        <v>30</v>
      </c>
      <c r="K192" s="168" t="s">
        <v>30</v>
      </c>
      <c r="L192" s="168" t="s">
        <v>30</v>
      </c>
      <c r="M192" s="168" t="s">
        <v>30</v>
      </c>
      <c r="N192" s="168" t="s">
        <v>30</v>
      </c>
      <c r="O192" s="168" t="s">
        <v>30</v>
      </c>
      <c r="P192" s="168" t="s">
        <v>30</v>
      </c>
      <c r="Q192" s="168" t="s">
        <v>30</v>
      </c>
      <c r="R192" s="168" t="s">
        <v>30</v>
      </c>
      <c r="S192" s="168" t="s">
        <v>30</v>
      </c>
      <c r="T192" s="168" t="s">
        <v>30</v>
      </c>
      <c r="U192" s="172" t="s">
        <v>30</v>
      </c>
    </row>
    <row r="193" spans="1:21" x14ac:dyDescent="0.25">
      <c r="A193" s="281" t="s">
        <v>433</v>
      </c>
      <c r="B193" s="282" t="s">
        <v>437</v>
      </c>
      <c r="C193" s="264"/>
      <c r="D193" s="284" t="s">
        <v>10</v>
      </c>
      <c r="E193" s="176"/>
      <c r="F193" s="296" t="s">
        <v>30</v>
      </c>
      <c r="G193" s="168" t="s">
        <v>30</v>
      </c>
      <c r="H193" s="172" t="s">
        <v>30</v>
      </c>
      <c r="I193" s="196" t="s">
        <v>30</v>
      </c>
      <c r="J193" s="171" t="s">
        <v>30</v>
      </c>
      <c r="K193" s="168" t="s">
        <v>30</v>
      </c>
      <c r="L193" s="168" t="s">
        <v>30</v>
      </c>
      <c r="M193" s="168" t="s">
        <v>30</v>
      </c>
      <c r="N193" s="168" t="s">
        <v>30</v>
      </c>
      <c r="O193" s="168" t="s">
        <v>30</v>
      </c>
      <c r="P193" s="168" t="s">
        <v>30</v>
      </c>
      <c r="Q193" s="168" t="s">
        <v>30</v>
      </c>
      <c r="R193" s="168" t="s">
        <v>30</v>
      </c>
      <c r="S193" s="168" t="s">
        <v>30</v>
      </c>
      <c r="T193" s="168" t="s">
        <v>30</v>
      </c>
      <c r="U193" s="172" t="s">
        <v>30</v>
      </c>
    </row>
    <row r="194" spans="1:21" x14ac:dyDescent="0.25">
      <c r="A194" s="281" t="s">
        <v>423</v>
      </c>
      <c r="B194" s="282" t="s">
        <v>431</v>
      </c>
      <c r="C194" s="264"/>
      <c r="D194" s="284" t="s">
        <v>10</v>
      </c>
      <c r="E194" s="176"/>
      <c r="F194" s="296" t="s">
        <v>30</v>
      </c>
      <c r="G194" s="168" t="s">
        <v>30</v>
      </c>
      <c r="H194" s="172" t="s">
        <v>30</v>
      </c>
      <c r="I194" s="196" t="s">
        <v>30</v>
      </c>
      <c r="J194" s="171" t="s">
        <v>30</v>
      </c>
      <c r="K194" s="168" t="s">
        <v>30</v>
      </c>
      <c r="L194" s="168" t="s">
        <v>30</v>
      </c>
      <c r="M194" s="168" t="s">
        <v>30</v>
      </c>
      <c r="N194" s="168" t="s">
        <v>30</v>
      </c>
      <c r="O194" s="168" t="s">
        <v>30</v>
      </c>
      <c r="P194" s="168" t="s">
        <v>30</v>
      </c>
      <c r="Q194" s="168" t="s">
        <v>30</v>
      </c>
      <c r="R194" s="168" t="s">
        <v>30</v>
      </c>
      <c r="S194" s="168" t="s">
        <v>30</v>
      </c>
      <c r="T194" s="168" t="s">
        <v>30</v>
      </c>
      <c r="U194" s="172" t="s">
        <v>30</v>
      </c>
    </row>
    <row r="195" spans="1:21" ht="26" x14ac:dyDescent="0.25">
      <c r="A195" s="281" t="s">
        <v>434</v>
      </c>
      <c r="B195" s="282" t="s">
        <v>438</v>
      </c>
      <c r="C195" s="264"/>
      <c r="D195" s="284" t="s">
        <v>11</v>
      </c>
      <c r="E195" s="176"/>
      <c r="F195" s="296" t="s">
        <v>30</v>
      </c>
      <c r="G195" s="168" t="s">
        <v>30</v>
      </c>
      <c r="H195" s="172" t="s">
        <v>30</v>
      </c>
      <c r="I195" s="196" t="s">
        <v>30</v>
      </c>
      <c r="J195" s="171" t="s">
        <v>30</v>
      </c>
      <c r="K195" s="168" t="s">
        <v>30</v>
      </c>
      <c r="L195" s="168" t="s">
        <v>30</v>
      </c>
      <c r="M195" s="168" t="s">
        <v>30</v>
      </c>
      <c r="N195" s="168" t="s">
        <v>30</v>
      </c>
      <c r="O195" s="168" t="s">
        <v>30</v>
      </c>
      <c r="P195" s="168" t="s">
        <v>30</v>
      </c>
      <c r="Q195" s="168" t="s">
        <v>30</v>
      </c>
      <c r="R195" s="168" t="s">
        <v>30</v>
      </c>
      <c r="S195" s="168" t="s">
        <v>30</v>
      </c>
      <c r="T195" s="168" t="s">
        <v>30</v>
      </c>
      <c r="U195" s="172" t="s">
        <v>30</v>
      </c>
    </row>
    <row r="196" spans="1:21" x14ac:dyDescent="0.25">
      <c r="A196" s="281" t="s">
        <v>435</v>
      </c>
      <c r="B196" s="282" t="s">
        <v>439</v>
      </c>
      <c r="C196" s="264"/>
      <c r="D196" s="284" t="s">
        <v>230</v>
      </c>
      <c r="E196" s="176"/>
      <c r="F196" s="296" t="s">
        <v>30</v>
      </c>
      <c r="G196" s="168" t="s">
        <v>30</v>
      </c>
      <c r="H196" s="172" t="s">
        <v>30</v>
      </c>
      <c r="I196" s="196" t="s">
        <v>30</v>
      </c>
      <c r="J196" s="171" t="s">
        <v>30</v>
      </c>
      <c r="K196" s="168" t="s">
        <v>30</v>
      </c>
      <c r="L196" s="168" t="s">
        <v>30</v>
      </c>
      <c r="M196" s="168" t="s">
        <v>30</v>
      </c>
      <c r="N196" s="168" t="s">
        <v>30</v>
      </c>
      <c r="O196" s="168" t="s">
        <v>30</v>
      </c>
      <c r="P196" s="168" t="s">
        <v>30</v>
      </c>
      <c r="Q196" s="168" t="s">
        <v>30</v>
      </c>
      <c r="R196" s="168" t="s">
        <v>30</v>
      </c>
      <c r="S196" s="168" t="s">
        <v>30</v>
      </c>
      <c r="T196" s="168" t="s">
        <v>30</v>
      </c>
      <c r="U196" s="172" t="s">
        <v>30</v>
      </c>
    </row>
    <row r="197" spans="1:21" ht="13.5" thickBot="1" x14ac:dyDescent="0.3">
      <c r="A197" s="290" t="s">
        <v>446</v>
      </c>
      <c r="B197" s="291" t="s">
        <v>451</v>
      </c>
      <c r="C197" s="275"/>
      <c r="D197" s="292" t="s">
        <v>11</v>
      </c>
      <c r="E197" s="176"/>
      <c r="F197" s="296" t="s">
        <v>30</v>
      </c>
      <c r="G197" s="168" t="s">
        <v>30</v>
      </c>
      <c r="H197" s="172" t="s">
        <v>30</v>
      </c>
      <c r="I197" s="196" t="s">
        <v>30</v>
      </c>
      <c r="J197" s="171" t="s">
        <v>30</v>
      </c>
      <c r="K197" s="168" t="s">
        <v>30</v>
      </c>
      <c r="L197" s="168" t="s">
        <v>30</v>
      </c>
      <c r="M197" s="168" t="s">
        <v>30</v>
      </c>
      <c r="N197" s="168" t="s">
        <v>30</v>
      </c>
      <c r="O197" s="168" t="s">
        <v>30</v>
      </c>
      <c r="P197" s="168" t="s">
        <v>30</v>
      </c>
      <c r="Q197" s="168" t="s">
        <v>30</v>
      </c>
      <c r="R197" s="168" t="s">
        <v>30</v>
      </c>
      <c r="S197" s="168" t="s">
        <v>30</v>
      </c>
      <c r="T197" s="168" t="s">
        <v>30</v>
      </c>
      <c r="U197" s="172" t="s">
        <v>30</v>
      </c>
    </row>
    <row r="198" spans="1:21" ht="26" x14ac:dyDescent="0.25">
      <c r="A198" s="277" t="s">
        <v>458</v>
      </c>
      <c r="B198" s="278" t="s">
        <v>465</v>
      </c>
      <c r="C198" s="279"/>
      <c r="D198" s="293" t="s">
        <v>228</v>
      </c>
      <c r="E198" s="176"/>
      <c r="F198" s="296" t="s">
        <v>30</v>
      </c>
      <c r="G198" s="168" t="s">
        <v>30</v>
      </c>
      <c r="H198" s="172" t="s">
        <v>30</v>
      </c>
      <c r="I198" s="196" t="s">
        <v>30</v>
      </c>
      <c r="J198" s="171" t="s">
        <v>30</v>
      </c>
      <c r="K198" s="168" t="s">
        <v>30</v>
      </c>
      <c r="L198" s="168" t="s">
        <v>30</v>
      </c>
      <c r="M198" s="168" t="s">
        <v>30</v>
      </c>
      <c r="N198" s="168" t="s">
        <v>30</v>
      </c>
      <c r="O198" s="168" t="s">
        <v>30</v>
      </c>
      <c r="P198" s="168" t="s">
        <v>30</v>
      </c>
      <c r="Q198" s="168" t="s">
        <v>30</v>
      </c>
      <c r="R198" s="168" t="s">
        <v>30</v>
      </c>
      <c r="S198" s="168" t="s">
        <v>30</v>
      </c>
      <c r="T198" s="168" t="s">
        <v>30</v>
      </c>
      <c r="U198" s="172" t="s">
        <v>30</v>
      </c>
    </row>
    <row r="199" spans="1:21" ht="26" x14ac:dyDescent="0.25">
      <c r="A199" s="281" t="s">
        <v>459</v>
      </c>
      <c r="B199" s="282" t="s">
        <v>466</v>
      </c>
      <c r="C199" s="264"/>
      <c r="D199" s="284" t="s">
        <v>239</v>
      </c>
      <c r="E199" s="176"/>
      <c r="F199" s="296" t="s">
        <v>30</v>
      </c>
      <c r="G199" s="168" t="s">
        <v>30</v>
      </c>
      <c r="H199" s="172" t="s">
        <v>30</v>
      </c>
      <c r="I199" s="196" t="s">
        <v>30</v>
      </c>
      <c r="J199" s="171" t="s">
        <v>30</v>
      </c>
      <c r="K199" s="168" t="s">
        <v>30</v>
      </c>
      <c r="L199" s="168" t="s">
        <v>30</v>
      </c>
      <c r="M199" s="168" t="s">
        <v>30</v>
      </c>
      <c r="N199" s="168" t="s">
        <v>30</v>
      </c>
      <c r="O199" s="168" t="s">
        <v>30</v>
      </c>
      <c r="P199" s="168" t="s">
        <v>30</v>
      </c>
      <c r="Q199" s="168" t="s">
        <v>30</v>
      </c>
      <c r="R199" s="168" t="s">
        <v>30</v>
      </c>
      <c r="S199" s="168" t="s">
        <v>30</v>
      </c>
      <c r="T199" s="168" t="s">
        <v>30</v>
      </c>
      <c r="U199" s="172" t="s">
        <v>30</v>
      </c>
    </row>
    <row r="200" spans="1:21" ht="26" x14ac:dyDescent="0.25">
      <c r="A200" s="281" t="s">
        <v>460</v>
      </c>
      <c r="B200" s="282" t="s">
        <v>467</v>
      </c>
      <c r="C200" s="264"/>
      <c r="D200" s="284" t="s">
        <v>239</v>
      </c>
      <c r="E200" s="176"/>
      <c r="F200" s="296" t="s">
        <v>30</v>
      </c>
      <c r="G200" s="168" t="s">
        <v>30</v>
      </c>
      <c r="H200" s="172" t="s">
        <v>30</v>
      </c>
      <c r="I200" s="196" t="s">
        <v>30</v>
      </c>
      <c r="J200" s="171" t="s">
        <v>30</v>
      </c>
      <c r="K200" s="168" t="s">
        <v>30</v>
      </c>
      <c r="L200" s="168" t="s">
        <v>30</v>
      </c>
      <c r="M200" s="168" t="s">
        <v>30</v>
      </c>
      <c r="N200" s="168" t="s">
        <v>30</v>
      </c>
      <c r="O200" s="168" t="s">
        <v>30</v>
      </c>
      <c r="P200" s="168" t="s">
        <v>30</v>
      </c>
      <c r="Q200" s="168" t="s">
        <v>30</v>
      </c>
      <c r="R200" s="168" t="s">
        <v>30</v>
      </c>
      <c r="S200" s="168" t="s">
        <v>30</v>
      </c>
      <c r="T200" s="168" t="s">
        <v>30</v>
      </c>
      <c r="U200" s="172" t="s">
        <v>30</v>
      </c>
    </row>
    <row r="201" spans="1:21" ht="26" x14ac:dyDescent="0.25">
      <c r="A201" s="281" t="s">
        <v>472</v>
      </c>
      <c r="B201" s="282" t="s">
        <v>473</v>
      </c>
      <c r="C201" s="264"/>
      <c r="D201" s="284" t="s">
        <v>228</v>
      </c>
      <c r="E201" s="176"/>
      <c r="F201" s="296" t="s">
        <v>30</v>
      </c>
      <c r="G201" s="168" t="s">
        <v>30</v>
      </c>
      <c r="H201" s="172" t="s">
        <v>30</v>
      </c>
      <c r="I201" s="196" t="s">
        <v>30</v>
      </c>
      <c r="J201" s="171" t="s">
        <v>30</v>
      </c>
      <c r="K201" s="168" t="s">
        <v>30</v>
      </c>
      <c r="L201" s="168" t="s">
        <v>30</v>
      </c>
      <c r="M201" s="168" t="s">
        <v>30</v>
      </c>
      <c r="N201" s="168" t="s">
        <v>30</v>
      </c>
      <c r="O201" s="168" t="s">
        <v>30</v>
      </c>
      <c r="P201" s="168" t="s">
        <v>30</v>
      </c>
      <c r="Q201" s="168" t="s">
        <v>30</v>
      </c>
      <c r="R201" s="168" t="s">
        <v>30</v>
      </c>
      <c r="S201" s="168" t="s">
        <v>30</v>
      </c>
      <c r="T201" s="168" t="s">
        <v>30</v>
      </c>
      <c r="U201" s="172" t="s">
        <v>30</v>
      </c>
    </row>
    <row r="202" spans="1:21" ht="26" x14ac:dyDescent="0.25">
      <c r="A202" s="281" t="s">
        <v>529</v>
      </c>
      <c r="B202" s="282" t="s">
        <v>530</v>
      </c>
      <c r="C202" s="264"/>
      <c r="D202" s="284" t="s">
        <v>239</v>
      </c>
      <c r="E202" s="176"/>
      <c r="F202" s="296" t="s">
        <v>30</v>
      </c>
      <c r="G202" s="168" t="s">
        <v>30</v>
      </c>
      <c r="H202" s="172" t="s">
        <v>30</v>
      </c>
      <c r="I202" s="196" t="s">
        <v>30</v>
      </c>
      <c r="J202" s="171" t="s">
        <v>30</v>
      </c>
      <c r="K202" s="168" t="s">
        <v>30</v>
      </c>
      <c r="L202" s="168" t="s">
        <v>30</v>
      </c>
      <c r="M202" s="168" t="s">
        <v>30</v>
      </c>
      <c r="N202" s="168" t="s">
        <v>30</v>
      </c>
      <c r="O202" s="168" t="s">
        <v>30</v>
      </c>
      <c r="P202" s="168" t="s">
        <v>30</v>
      </c>
      <c r="Q202" s="168" t="s">
        <v>30</v>
      </c>
      <c r="R202" s="168" t="s">
        <v>30</v>
      </c>
      <c r="S202" s="168" t="s">
        <v>30</v>
      </c>
      <c r="T202" s="168" t="s">
        <v>30</v>
      </c>
      <c r="U202" s="172" t="s">
        <v>30</v>
      </c>
    </row>
    <row r="203" spans="1:21" ht="26" x14ac:dyDescent="0.25">
      <c r="A203" s="281" t="s">
        <v>461</v>
      </c>
      <c r="B203" s="282" t="s">
        <v>468</v>
      </c>
      <c r="C203" s="264"/>
      <c r="D203" s="284" t="s">
        <v>228</v>
      </c>
      <c r="E203" s="176"/>
      <c r="F203" s="296" t="s">
        <v>30</v>
      </c>
      <c r="G203" s="168" t="s">
        <v>30</v>
      </c>
      <c r="H203" s="172" t="s">
        <v>30</v>
      </c>
      <c r="I203" s="196" t="s">
        <v>30</v>
      </c>
      <c r="J203" s="171" t="s">
        <v>30</v>
      </c>
      <c r="K203" s="168" t="s">
        <v>30</v>
      </c>
      <c r="L203" s="168" t="s">
        <v>30</v>
      </c>
      <c r="M203" s="168" t="s">
        <v>30</v>
      </c>
      <c r="N203" s="168" t="s">
        <v>30</v>
      </c>
      <c r="O203" s="168" t="s">
        <v>30</v>
      </c>
      <c r="P203" s="168" t="s">
        <v>30</v>
      </c>
      <c r="Q203" s="168" t="s">
        <v>30</v>
      </c>
      <c r="R203" s="168" t="s">
        <v>30</v>
      </c>
      <c r="S203" s="168" t="s">
        <v>30</v>
      </c>
      <c r="T203" s="168" t="s">
        <v>30</v>
      </c>
      <c r="U203" s="172" t="s">
        <v>30</v>
      </c>
    </row>
    <row r="204" spans="1:21" x14ac:dyDescent="0.25">
      <c r="A204" s="281" t="s">
        <v>462</v>
      </c>
      <c r="B204" s="282" t="s">
        <v>469</v>
      </c>
      <c r="C204" s="264"/>
      <c r="D204" s="284" t="s">
        <v>11</v>
      </c>
      <c r="E204" s="176"/>
      <c r="F204" s="296" t="s">
        <v>30</v>
      </c>
      <c r="G204" s="168" t="s">
        <v>30</v>
      </c>
      <c r="H204" s="172" t="s">
        <v>30</v>
      </c>
      <c r="I204" s="196" t="s">
        <v>30</v>
      </c>
      <c r="J204" s="171" t="s">
        <v>30</v>
      </c>
      <c r="K204" s="168" t="s">
        <v>30</v>
      </c>
      <c r="L204" s="168" t="s">
        <v>30</v>
      </c>
      <c r="M204" s="168" t="s">
        <v>30</v>
      </c>
      <c r="N204" s="168" t="s">
        <v>30</v>
      </c>
      <c r="O204" s="168" t="s">
        <v>30</v>
      </c>
      <c r="P204" s="168" t="s">
        <v>30</v>
      </c>
      <c r="Q204" s="168" t="s">
        <v>30</v>
      </c>
      <c r="R204" s="168" t="s">
        <v>30</v>
      </c>
      <c r="S204" s="168" t="s">
        <v>30</v>
      </c>
      <c r="T204" s="168" t="s">
        <v>30</v>
      </c>
      <c r="U204" s="172" t="s">
        <v>30</v>
      </c>
    </row>
    <row r="205" spans="1:21" x14ac:dyDescent="0.25">
      <c r="A205" s="281" t="s">
        <v>531</v>
      </c>
      <c r="B205" s="282" t="s">
        <v>483</v>
      </c>
      <c r="C205" s="264"/>
      <c r="D205" s="284" t="s">
        <v>10</v>
      </c>
      <c r="E205" s="176"/>
      <c r="F205" s="296" t="s">
        <v>30</v>
      </c>
      <c r="G205" s="168" t="s">
        <v>30</v>
      </c>
      <c r="H205" s="172" t="s">
        <v>30</v>
      </c>
      <c r="I205" s="196" t="s">
        <v>30</v>
      </c>
      <c r="J205" s="171" t="s">
        <v>30</v>
      </c>
      <c r="K205" s="168" t="s">
        <v>30</v>
      </c>
      <c r="L205" s="168" t="s">
        <v>30</v>
      </c>
      <c r="M205" s="168" t="s">
        <v>30</v>
      </c>
      <c r="N205" s="168" t="s">
        <v>30</v>
      </c>
      <c r="O205" s="168" t="s">
        <v>30</v>
      </c>
      <c r="P205" s="168" t="s">
        <v>30</v>
      </c>
      <c r="Q205" s="168" t="s">
        <v>30</v>
      </c>
      <c r="R205" s="168" t="s">
        <v>30</v>
      </c>
      <c r="S205" s="168" t="s">
        <v>30</v>
      </c>
      <c r="T205" s="168" t="s">
        <v>30</v>
      </c>
      <c r="U205" s="172" t="s">
        <v>30</v>
      </c>
    </row>
    <row r="206" spans="1:21" ht="26" x14ac:dyDescent="0.25">
      <c r="A206" s="281" t="s">
        <v>474</v>
      </c>
      <c r="B206" s="282" t="s">
        <v>479</v>
      </c>
      <c r="C206" s="264"/>
      <c r="D206" s="284" t="s">
        <v>228</v>
      </c>
      <c r="E206" s="176"/>
      <c r="F206" s="296" t="s">
        <v>30</v>
      </c>
      <c r="G206" s="168" t="s">
        <v>30</v>
      </c>
      <c r="H206" s="172" t="s">
        <v>30</v>
      </c>
      <c r="I206" s="196" t="s">
        <v>30</v>
      </c>
      <c r="J206" s="171" t="s">
        <v>30</v>
      </c>
      <c r="K206" s="168" t="s">
        <v>30</v>
      </c>
      <c r="L206" s="168" t="s">
        <v>30</v>
      </c>
      <c r="M206" s="168" t="s">
        <v>30</v>
      </c>
      <c r="N206" s="168" t="s">
        <v>30</v>
      </c>
      <c r="O206" s="168" t="s">
        <v>30</v>
      </c>
      <c r="P206" s="168" t="s">
        <v>30</v>
      </c>
      <c r="Q206" s="168" t="s">
        <v>30</v>
      </c>
      <c r="R206" s="168" t="s">
        <v>30</v>
      </c>
      <c r="S206" s="168" t="s">
        <v>30</v>
      </c>
      <c r="T206" s="168" t="s">
        <v>30</v>
      </c>
      <c r="U206" s="172" t="s">
        <v>30</v>
      </c>
    </row>
    <row r="207" spans="1:21" x14ac:dyDescent="0.25">
      <c r="A207" s="281" t="s">
        <v>475</v>
      </c>
      <c r="B207" s="282" t="s">
        <v>480</v>
      </c>
      <c r="C207" s="264"/>
      <c r="D207" s="284" t="s">
        <v>11</v>
      </c>
      <c r="E207" s="176"/>
      <c r="F207" s="296" t="s">
        <v>30</v>
      </c>
      <c r="G207" s="168" t="s">
        <v>30</v>
      </c>
      <c r="H207" s="172" t="s">
        <v>30</v>
      </c>
      <c r="I207" s="196" t="s">
        <v>30</v>
      </c>
      <c r="J207" s="171" t="s">
        <v>30</v>
      </c>
      <c r="K207" s="168" t="s">
        <v>30</v>
      </c>
      <c r="L207" s="168" t="s">
        <v>30</v>
      </c>
      <c r="M207" s="168" t="s">
        <v>30</v>
      </c>
      <c r="N207" s="168" t="s">
        <v>30</v>
      </c>
      <c r="O207" s="168" t="s">
        <v>30</v>
      </c>
      <c r="P207" s="168" t="s">
        <v>30</v>
      </c>
      <c r="Q207" s="168" t="s">
        <v>30</v>
      </c>
      <c r="R207" s="168" t="s">
        <v>30</v>
      </c>
      <c r="S207" s="168" t="s">
        <v>30</v>
      </c>
      <c r="T207" s="168" t="s">
        <v>30</v>
      </c>
      <c r="U207" s="172" t="s">
        <v>30</v>
      </c>
    </row>
    <row r="208" spans="1:21" x14ac:dyDescent="0.25">
      <c r="A208" s="281" t="s">
        <v>532</v>
      </c>
      <c r="B208" s="282" t="s">
        <v>533</v>
      </c>
      <c r="C208" s="264"/>
      <c r="D208" s="284"/>
      <c r="E208" s="176"/>
      <c r="F208" s="296" t="s">
        <v>30</v>
      </c>
      <c r="G208" s="168" t="s">
        <v>30</v>
      </c>
      <c r="H208" s="172" t="s">
        <v>30</v>
      </c>
      <c r="I208" s="196" t="s">
        <v>30</v>
      </c>
      <c r="J208" s="171" t="s">
        <v>30</v>
      </c>
      <c r="K208" s="168" t="s">
        <v>30</v>
      </c>
      <c r="L208" s="168" t="s">
        <v>30</v>
      </c>
      <c r="M208" s="168" t="s">
        <v>30</v>
      </c>
      <c r="N208" s="168" t="s">
        <v>30</v>
      </c>
      <c r="O208" s="168" t="s">
        <v>30</v>
      </c>
      <c r="P208" s="168" t="s">
        <v>30</v>
      </c>
      <c r="Q208" s="168" t="s">
        <v>30</v>
      </c>
      <c r="R208" s="168" t="s">
        <v>30</v>
      </c>
      <c r="S208" s="168" t="s">
        <v>30</v>
      </c>
      <c r="T208" s="168" t="s">
        <v>30</v>
      </c>
      <c r="U208" s="172" t="s">
        <v>30</v>
      </c>
    </row>
    <row r="209" spans="1:21" x14ac:dyDescent="0.25">
      <c r="A209" s="281" t="s">
        <v>484</v>
      </c>
      <c r="B209" s="282" t="s">
        <v>489</v>
      </c>
      <c r="C209" s="264"/>
      <c r="D209" s="284" t="s">
        <v>11</v>
      </c>
      <c r="E209" s="176"/>
      <c r="F209" s="296" t="s">
        <v>30</v>
      </c>
      <c r="G209" s="168" t="s">
        <v>30</v>
      </c>
      <c r="H209" s="172" t="s">
        <v>30</v>
      </c>
      <c r="I209" s="196" t="s">
        <v>30</v>
      </c>
      <c r="J209" s="171" t="s">
        <v>30</v>
      </c>
      <c r="K209" s="168" t="s">
        <v>30</v>
      </c>
      <c r="L209" s="168" t="s">
        <v>30</v>
      </c>
      <c r="M209" s="168" t="s">
        <v>30</v>
      </c>
      <c r="N209" s="168" t="s">
        <v>30</v>
      </c>
      <c r="O209" s="168" t="s">
        <v>30</v>
      </c>
      <c r="P209" s="168" t="s">
        <v>30</v>
      </c>
      <c r="Q209" s="168" t="s">
        <v>30</v>
      </c>
      <c r="R209" s="168" t="s">
        <v>30</v>
      </c>
      <c r="S209" s="168" t="s">
        <v>30</v>
      </c>
      <c r="T209" s="168" t="s">
        <v>30</v>
      </c>
      <c r="U209" s="172" t="s">
        <v>30</v>
      </c>
    </row>
    <row r="210" spans="1:21" x14ac:dyDescent="0.25">
      <c r="A210" s="285" t="s">
        <v>485</v>
      </c>
      <c r="B210" s="286" t="s">
        <v>490</v>
      </c>
      <c r="C210" s="264"/>
      <c r="D210" s="284" t="s">
        <v>10</v>
      </c>
      <c r="E210" s="176"/>
      <c r="F210" s="296" t="s">
        <v>30</v>
      </c>
      <c r="G210" s="168" t="s">
        <v>30</v>
      </c>
      <c r="H210" s="172" t="s">
        <v>30</v>
      </c>
      <c r="I210" s="196" t="s">
        <v>30</v>
      </c>
      <c r="J210" s="171" t="s">
        <v>30</v>
      </c>
      <c r="K210" s="168" t="s">
        <v>30</v>
      </c>
      <c r="L210" s="168" t="s">
        <v>30</v>
      </c>
      <c r="M210" s="168" t="s">
        <v>30</v>
      </c>
      <c r="N210" s="168" t="s">
        <v>30</v>
      </c>
      <c r="O210" s="168" t="s">
        <v>30</v>
      </c>
      <c r="P210" s="168" t="s">
        <v>30</v>
      </c>
      <c r="Q210" s="168" t="s">
        <v>30</v>
      </c>
      <c r="R210" s="168" t="s">
        <v>30</v>
      </c>
      <c r="S210" s="168" t="s">
        <v>30</v>
      </c>
      <c r="T210" s="168" t="s">
        <v>30</v>
      </c>
      <c r="U210" s="172" t="s">
        <v>30</v>
      </c>
    </row>
    <row r="211" spans="1:21" ht="13.5" thickBot="1" x14ac:dyDescent="0.3">
      <c r="A211" s="281" t="s">
        <v>476</v>
      </c>
      <c r="B211" s="282" t="s">
        <v>481</v>
      </c>
      <c r="C211" s="264"/>
      <c r="D211" s="284" t="s">
        <v>11</v>
      </c>
      <c r="E211" s="187"/>
      <c r="F211" s="296" t="s">
        <v>30</v>
      </c>
      <c r="G211" s="168" t="s">
        <v>30</v>
      </c>
      <c r="H211" s="172" t="s">
        <v>30</v>
      </c>
      <c r="I211" s="199" t="s">
        <v>30</v>
      </c>
      <c r="J211" s="190" t="s">
        <v>30</v>
      </c>
      <c r="K211" s="188" t="s">
        <v>30</v>
      </c>
      <c r="L211" s="188" t="s">
        <v>30</v>
      </c>
      <c r="M211" s="188" t="s">
        <v>30</v>
      </c>
      <c r="N211" s="188" t="s">
        <v>30</v>
      </c>
      <c r="O211" s="188" t="s">
        <v>30</v>
      </c>
      <c r="P211" s="188" t="s">
        <v>30</v>
      </c>
      <c r="Q211" s="188" t="s">
        <v>30</v>
      </c>
      <c r="R211" s="188" t="s">
        <v>30</v>
      </c>
      <c r="S211" s="188" t="s">
        <v>30</v>
      </c>
      <c r="T211" s="188" t="s">
        <v>30</v>
      </c>
      <c r="U211" s="189" t="s">
        <v>30</v>
      </c>
    </row>
    <row r="212" spans="1:21" ht="26.5" thickTop="1" x14ac:dyDescent="0.25">
      <c r="A212" s="281" t="s">
        <v>477</v>
      </c>
      <c r="B212" s="282" t="s">
        <v>482</v>
      </c>
      <c r="C212" s="264"/>
      <c r="D212" s="284" t="s">
        <v>228</v>
      </c>
      <c r="E212" s="183"/>
      <c r="F212" s="296" t="s">
        <v>30</v>
      </c>
      <c r="G212" s="168" t="s">
        <v>30</v>
      </c>
      <c r="H212" s="172" t="s">
        <v>30</v>
      </c>
      <c r="I212" s="198" t="s">
        <v>30</v>
      </c>
      <c r="J212" s="186" t="s">
        <v>30</v>
      </c>
      <c r="K212" s="184" t="s">
        <v>30</v>
      </c>
      <c r="L212" s="184" t="s">
        <v>30</v>
      </c>
      <c r="M212" s="184" t="s">
        <v>30</v>
      </c>
      <c r="N212" s="184" t="s">
        <v>30</v>
      </c>
      <c r="O212" s="184" t="s">
        <v>30</v>
      </c>
      <c r="P212" s="184" t="s">
        <v>30</v>
      </c>
      <c r="Q212" s="184" t="s">
        <v>30</v>
      </c>
      <c r="R212" s="184" t="s">
        <v>30</v>
      </c>
      <c r="S212" s="184" t="s">
        <v>30</v>
      </c>
      <c r="T212" s="184" t="s">
        <v>30</v>
      </c>
      <c r="U212" s="185" t="s">
        <v>30</v>
      </c>
    </row>
    <row r="213" spans="1:21" x14ac:dyDescent="0.25">
      <c r="A213" s="281" t="s">
        <v>486</v>
      </c>
      <c r="B213" s="282" t="s">
        <v>491</v>
      </c>
      <c r="C213" s="264"/>
      <c r="D213" s="284" t="s">
        <v>10</v>
      </c>
      <c r="E213" s="176"/>
      <c r="F213" s="296" t="s">
        <v>30</v>
      </c>
      <c r="G213" s="168" t="s">
        <v>30</v>
      </c>
      <c r="H213" s="172" t="s">
        <v>30</v>
      </c>
      <c r="I213" s="196" t="s">
        <v>30</v>
      </c>
      <c r="J213" s="171" t="s">
        <v>30</v>
      </c>
      <c r="K213" s="168" t="s">
        <v>30</v>
      </c>
      <c r="L213" s="168" t="s">
        <v>30</v>
      </c>
      <c r="M213" s="168" t="s">
        <v>30</v>
      </c>
      <c r="N213" s="168" t="s">
        <v>30</v>
      </c>
      <c r="O213" s="168" t="s">
        <v>30</v>
      </c>
      <c r="P213" s="168" t="s">
        <v>30</v>
      </c>
      <c r="Q213" s="168" t="s">
        <v>30</v>
      </c>
      <c r="R213" s="168" t="s">
        <v>30</v>
      </c>
      <c r="S213" s="168" t="s">
        <v>30</v>
      </c>
      <c r="T213" s="168" t="s">
        <v>30</v>
      </c>
      <c r="U213" s="172" t="s">
        <v>30</v>
      </c>
    </row>
    <row r="214" spans="1:21" ht="26" x14ac:dyDescent="0.25">
      <c r="A214" s="281" t="s">
        <v>497</v>
      </c>
      <c r="B214" s="282" t="s">
        <v>494</v>
      </c>
      <c r="C214" s="264"/>
      <c r="D214" s="284" t="s">
        <v>228</v>
      </c>
      <c r="E214" s="176"/>
      <c r="F214" s="296" t="s">
        <v>30</v>
      </c>
      <c r="G214" s="168" t="s">
        <v>30</v>
      </c>
      <c r="H214" s="172" t="s">
        <v>30</v>
      </c>
      <c r="I214" s="196" t="s">
        <v>30</v>
      </c>
      <c r="J214" s="171" t="s">
        <v>30</v>
      </c>
      <c r="K214" s="168" t="s">
        <v>30</v>
      </c>
      <c r="L214" s="168" t="s">
        <v>30</v>
      </c>
      <c r="M214" s="168" t="s">
        <v>30</v>
      </c>
      <c r="N214" s="168" t="s">
        <v>30</v>
      </c>
      <c r="O214" s="168" t="s">
        <v>30</v>
      </c>
      <c r="P214" s="168" t="s">
        <v>30</v>
      </c>
      <c r="Q214" s="168" t="s">
        <v>30</v>
      </c>
      <c r="R214" s="168" t="s">
        <v>30</v>
      </c>
      <c r="S214" s="168" t="s">
        <v>30</v>
      </c>
      <c r="T214" s="168" t="s">
        <v>30</v>
      </c>
      <c r="U214" s="172" t="s">
        <v>30</v>
      </c>
    </row>
    <row r="215" spans="1:21" ht="26" x14ac:dyDescent="0.25">
      <c r="A215" s="281" t="s">
        <v>498</v>
      </c>
      <c r="B215" s="282" t="s">
        <v>495</v>
      </c>
      <c r="C215" s="264"/>
      <c r="D215" s="284" t="s">
        <v>228</v>
      </c>
      <c r="E215" s="176"/>
      <c r="F215" s="296" t="s">
        <v>30</v>
      </c>
      <c r="G215" s="168" t="s">
        <v>30</v>
      </c>
      <c r="H215" s="172" t="s">
        <v>30</v>
      </c>
      <c r="I215" s="196" t="s">
        <v>30</v>
      </c>
      <c r="J215" s="171" t="s">
        <v>30</v>
      </c>
      <c r="K215" s="168" t="s">
        <v>30</v>
      </c>
      <c r="L215" s="168" t="s">
        <v>30</v>
      </c>
      <c r="M215" s="168" t="s">
        <v>30</v>
      </c>
      <c r="N215" s="168" t="s">
        <v>30</v>
      </c>
      <c r="O215" s="168" t="s">
        <v>30</v>
      </c>
      <c r="P215" s="168" t="s">
        <v>30</v>
      </c>
      <c r="Q215" s="168" t="s">
        <v>30</v>
      </c>
      <c r="R215" s="168" t="s">
        <v>30</v>
      </c>
      <c r="S215" s="168" t="s">
        <v>30</v>
      </c>
      <c r="T215" s="168" t="s">
        <v>30</v>
      </c>
      <c r="U215" s="172" t="s">
        <v>30</v>
      </c>
    </row>
    <row r="216" spans="1:21" x14ac:dyDescent="0.25">
      <c r="A216" s="281" t="s">
        <v>478</v>
      </c>
      <c r="B216" s="282" t="s">
        <v>483</v>
      </c>
      <c r="C216" s="264"/>
      <c r="D216" s="284" t="s">
        <v>10</v>
      </c>
      <c r="E216" s="176"/>
      <c r="F216" s="296" t="s">
        <v>30</v>
      </c>
      <c r="G216" s="168" t="s">
        <v>30</v>
      </c>
      <c r="H216" s="172" t="s">
        <v>30</v>
      </c>
      <c r="I216" s="196" t="s">
        <v>30</v>
      </c>
      <c r="J216" s="171" t="s">
        <v>30</v>
      </c>
      <c r="K216" s="168" t="s">
        <v>30</v>
      </c>
      <c r="L216" s="168" t="s">
        <v>30</v>
      </c>
      <c r="M216" s="168" t="s">
        <v>30</v>
      </c>
      <c r="N216" s="168" t="s">
        <v>30</v>
      </c>
      <c r="O216" s="168" t="s">
        <v>30</v>
      </c>
      <c r="P216" s="168" t="s">
        <v>30</v>
      </c>
      <c r="Q216" s="168" t="s">
        <v>30</v>
      </c>
      <c r="R216" s="168" t="s">
        <v>30</v>
      </c>
      <c r="S216" s="168" t="s">
        <v>30</v>
      </c>
      <c r="T216" s="168" t="s">
        <v>30</v>
      </c>
      <c r="U216" s="172" t="s">
        <v>30</v>
      </c>
    </row>
    <row r="217" spans="1:21" x14ac:dyDescent="0.25">
      <c r="A217" s="281" t="s">
        <v>487</v>
      </c>
      <c r="B217" s="282" t="s">
        <v>492</v>
      </c>
      <c r="C217" s="264"/>
      <c r="D217" s="284" t="s">
        <v>10</v>
      </c>
      <c r="E217" s="176"/>
      <c r="F217" s="296" t="s">
        <v>30</v>
      </c>
      <c r="G217" s="168" t="s">
        <v>30</v>
      </c>
      <c r="H217" s="172" t="s">
        <v>30</v>
      </c>
      <c r="I217" s="196" t="s">
        <v>30</v>
      </c>
      <c r="J217" s="171" t="s">
        <v>30</v>
      </c>
      <c r="K217" s="168" t="s">
        <v>30</v>
      </c>
      <c r="L217" s="168" t="s">
        <v>30</v>
      </c>
      <c r="M217" s="168" t="s">
        <v>30</v>
      </c>
      <c r="N217" s="168" t="s">
        <v>30</v>
      </c>
      <c r="O217" s="168" t="s">
        <v>30</v>
      </c>
      <c r="P217" s="168" t="s">
        <v>30</v>
      </c>
      <c r="Q217" s="168" t="s">
        <v>30</v>
      </c>
      <c r="R217" s="168" t="s">
        <v>30</v>
      </c>
      <c r="S217" s="168" t="s">
        <v>30</v>
      </c>
      <c r="T217" s="168" t="s">
        <v>30</v>
      </c>
      <c r="U217" s="172" t="s">
        <v>30</v>
      </c>
    </row>
    <row r="218" spans="1:21" x14ac:dyDescent="0.25">
      <c r="A218" s="281" t="s">
        <v>488</v>
      </c>
      <c r="B218" s="282" t="s">
        <v>493</v>
      </c>
      <c r="C218" s="264"/>
      <c r="D218" s="284" t="s">
        <v>10</v>
      </c>
      <c r="E218" s="176"/>
      <c r="F218" s="296" t="s">
        <v>30</v>
      </c>
      <c r="G218" s="168" t="s">
        <v>30</v>
      </c>
      <c r="H218" s="172" t="s">
        <v>30</v>
      </c>
      <c r="I218" s="196" t="s">
        <v>30</v>
      </c>
      <c r="J218" s="171" t="s">
        <v>30</v>
      </c>
      <c r="K218" s="168" t="s">
        <v>30</v>
      </c>
      <c r="L218" s="168" t="s">
        <v>30</v>
      </c>
      <c r="M218" s="168" t="s">
        <v>30</v>
      </c>
      <c r="N218" s="168" t="s">
        <v>30</v>
      </c>
      <c r="O218" s="168" t="s">
        <v>30</v>
      </c>
      <c r="P218" s="168" t="s">
        <v>30</v>
      </c>
      <c r="Q218" s="168" t="s">
        <v>30</v>
      </c>
      <c r="R218" s="168" t="s">
        <v>30</v>
      </c>
      <c r="S218" s="168" t="s">
        <v>30</v>
      </c>
      <c r="T218" s="168" t="s">
        <v>30</v>
      </c>
      <c r="U218" s="172" t="s">
        <v>30</v>
      </c>
    </row>
    <row r="219" spans="1:21" ht="26" x14ac:dyDescent="0.25">
      <c r="A219" s="281" t="s">
        <v>499</v>
      </c>
      <c r="B219" s="282" t="s">
        <v>496</v>
      </c>
      <c r="C219" s="264"/>
      <c r="D219" s="284" t="s">
        <v>283</v>
      </c>
      <c r="E219" s="176"/>
      <c r="F219" s="296" t="s">
        <v>30</v>
      </c>
      <c r="G219" s="168" t="s">
        <v>30</v>
      </c>
      <c r="H219" s="172" t="s">
        <v>30</v>
      </c>
      <c r="I219" s="196" t="s">
        <v>30</v>
      </c>
      <c r="J219" s="171" t="s">
        <v>30</v>
      </c>
      <c r="K219" s="168" t="s">
        <v>30</v>
      </c>
      <c r="L219" s="168" t="s">
        <v>30</v>
      </c>
      <c r="M219" s="168" t="s">
        <v>30</v>
      </c>
      <c r="N219" s="168" t="s">
        <v>30</v>
      </c>
      <c r="O219" s="168" t="s">
        <v>30</v>
      </c>
      <c r="P219" s="168" t="s">
        <v>30</v>
      </c>
      <c r="Q219" s="168" t="s">
        <v>30</v>
      </c>
      <c r="R219" s="168" t="s">
        <v>30</v>
      </c>
      <c r="S219" s="168" t="s">
        <v>30</v>
      </c>
      <c r="T219" s="168" t="s">
        <v>30</v>
      </c>
      <c r="U219" s="172" t="s">
        <v>30</v>
      </c>
    </row>
    <row r="220" spans="1:21" ht="26" x14ac:dyDescent="0.25">
      <c r="A220" s="281" t="s">
        <v>463</v>
      </c>
      <c r="B220" s="282" t="s">
        <v>470</v>
      </c>
      <c r="C220" s="264"/>
      <c r="D220" s="284" t="s">
        <v>239</v>
      </c>
      <c r="E220" s="176"/>
      <c r="F220" s="296" t="s">
        <v>30</v>
      </c>
      <c r="G220" s="168" t="s">
        <v>30</v>
      </c>
      <c r="H220" s="172" t="s">
        <v>30</v>
      </c>
      <c r="I220" s="196" t="s">
        <v>30</v>
      </c>
      <c r="J220" s="171" t="s">
        <v>30</v>
      </c>
      <c r="K220" s="168" t="s">
        <v>30</v>
      </c>
      <c r="L220" s="168" t="s">
        <v>30</v>
      </c>
      <c r="M220" s="168" t="s">
        <v>30</v>
      </c>
      <c r="N220" s="168" t="s">
        <v>30</v>
      </c>
      <c r="O220" s="168" t="s">
        <v>30</v>
      </c>
      <c r="P220" s="168" t="s">
        <v>30</v>
      </c>
      <c r="Q220" s="168" t="s">
        <v>30</v>
      </c>
      <c r="R220" s="168" t="s">
        <v>30</v>
      </c>
      <c r="S220" s="168" t="s">
        <v>30</v>
      </c>
      <c r="T220" s="168" t="s">
        <v>30</v>
      </c>
      <c r="U220" s="172" t="s">
        <v>30</v>
      </c>
    </row>
    <row r="221" spans="1:21" ht="26" x14ac:dyDescent="0.25">
      <c r="A221" s="281" t="s">
        <v>464</v>
      </c>
      <c r="B221" s="294" t="s">
        <v>471</v>
      </c>
      <c r="C221" s="264"/>
      <c r="D221" s="295" t="s">
        <v>228</v>
      </c>
      <c r="E221" s="176"/>
      <c r="F221" s="296" t="s">
        <v>30</v>
      </c>
      <c r="G221" s="168" t="s">
        <v>30</v>
      </c>
      <c r="H221" s="172" t="s">
        <v>30</v>
      </c>
      <c r="I221" s="196" t="s">
        <v>30</v>
      </c>
      <c r="J221" s="171" t="s">
        <v>30</v>
      </c>
      <c r="K221" s="168" t="s">
        <v>30</v>
      </c>
      <c r="L221" s="168" t="s">
        <v>30</v>
      </c>
      <c r="M221" s="168" t="s">
        <v>30</v>
      </c>
      <c r="N221" s="168" t="s">
        <v>30</v>
      </c>
      <c r="O221" s="168" t="s">
        <v>30</v>
      </c>
      <c r="P221" s="168" t="s">
        <v>30</v>
      </c>
      <c r="Q221" s="168" t="s">
        <v>30</v>
      </c>
      <c r="R221" s="168" t="s">
        <v>30</v>
      </c>
      <c r="S221" s="168" t="s">
        <v>30</v>
      </c>
      <c r="T221" s="168" t="s">
        <v>30</v>
      </c>
      <c r="U221" s="172" t="s">
        <v>30</v>
      </c>
    </row>
    <row r="222" spans="1:21" ht="26" x14ac:dyDescent="0.25">
      <c r="A222" s="192" t="s">
        <v>544</v>
      </c>
      <c r="B222" s="169"/>
      <c r="C222" s="255"/>
      <c r="D222" s="284" t="s">
        <v>228</v>
      </c>
      <c r="E222" s="176"/>
      <c r="F222" s="296" t="s">
        <v>30</v>
      </c>
      <c r="G222" s="168" t="s">
        <v>25</v>
      </c>
      <c r="H222" s="172" t="s">
        <v>30</v>
      </c>
      <c r="I222" s="196" t="s">
        <v>30</v>
      </c>
      <c r="J222" s="171" t="s">
        <v>30</v>
      </c>
      <c r="K222" s="168" t="s">
        <v>30</v>
      </c>
      <c r="L222" s="168" t="s">
        <v>30</v>
      </c>
      <c r="M222" s="168" t="s">
        <v>30</v>
      </c>
      <c r="N222" s="168" t="s">
        <v>30</v>
      </c>
      <c r="O222" s="168" t="s">
        <v>30</v>
      </c>
      <c r="P222" s="168" t="s">
        <v>30</v>
      </c>
      <c r="Q222" s="168" t="s">
        <v>30</v>
      </c>
      <c r="R222" s="168" t="s">
        <v>30</v>
      </c>
      <c r="S222" s="168" t="s">
        <v>30</v>
      </c>
      <c r="T222" s="168" t="s">
        <v>30</v>
      </c>
      <c r="U222" s="172" t="s">
        <v>30</v>
      </c>
    </row>
    <row r="223" spans="1:21" ht="26" x14ac:dyDescent="0.25">
      <c r="A223" s="192" t="s">
        <v>545</v>
      </c>
      <c r="B223" s="169"/>
      <c r="C223" s="255"/>
      <c r="D223" s="284" t="s">
        <v>228</v>
      </c>
      <c r="E223" s="176"/>
      <c r="F223" s="296" t="s">
        <v>30</v>
      </c>
      <c r="G223" s="168" t="s">
        <v>25</v>
      </c>
      <c r="H223" s="172" t="s">
        <v>30</v>
      </c>
      <c r="I223" s="196" t="s">
        <v>30</v>
      </c>
      <c r="J223" s="171" t="s">
        <v>30</v>
      </c>
      <c r="K223" s="168" t="s">
        <v>30</v>
      </c>
      <c r="L223" s="168" t="s">
        <v>30</v>
      </c>
      <c r="M223" s="168" t="s">
        <v>30</v>
      </c>
      <c r="N223" s="168" t="s">
        <v>30</v>
      </c>
      <c r="O223" s="168" t="s">
        <v>30</v>
      </c>
      <c r="P223" s="168" t="s">
        <v>30</v>
      </c>
      <c r="Q223" s="168" t="s">
        <v>30</v>
      </c>
      <c r="R223" s="168" t="s">
        <v>30</v>
      </c>
      <c r="S223" s="168" t="s">
        <v>30</v>
      </c>
      <c r="T223" s="168" t="s">
        <v>30</v>
      </c>
      <c r="U223" s="172" t="s">
        <v>30</v>
      </c>
    </row>
    <row r="224" spans="1:21" ht="26" x14ac:dyDescent="0.25">
      <c r="A224" s="192" t="s">
        <v>546</v>
      </c>
      <c r="B224" s="169"/>
      <c r="C224" s="255"/>
      <c r="D224" s="284" t="s">
        <v>228</v>
      </c>
      <c r="E224" s="176"/>
      <c r="F224" s="296" t="s">
        <v>30</v>
      </c>
      <c r="G224" s="168" t="s">
        <v>25</v>
      </c>
      <c r="H224" s="172" t="s">
        <v>30</v>
      </c>
      <c r="I224" s="196" t="s">
        <v>30</v>
      </c>
      <c r="J224" s="171" t="s">
        <v>30</v>
      </c>
      <c r="K224" s="168" t="s">
        <v>30</v>
      </c>
      <c r="L224" s="168" t="s">
        <v>30</v>
      </c>
      <c r="M224" s="168" t="s">
        <v>30</v>
      </c>
      <c r="N224" s="168" t="s">
        <v>30</v>
      </c>
      <c r="O224" s="168" t="s">
        <v>30</v>
      </c>
      <c r="P224" s="168" t="s">
        <v>30</v>
      </c>
      <c r="Q224" s="168" t="s">
        <v>30</v>
      </c>
      <c r="R224" s="168" t="s">
        <v>30</v>
      </c>
      <c r="S224" s="168" t="s">
        <v>30</v>
      </c>
      <c r="T224" s="168" t="s">
        <v>30</v>
      </c>
      <c r="U224" s="172" t="s">
        <v>30</v>
      </c>
    </row>
    <row r="225" spans="1:21" x14ac:dyDescent="0.25">
      <c r="A225" s="192" t="s">
        <v>547</v>
      </c>
      <c r="B225" s="169"/>
      <c r="C225" s="255"/>
      <c r="D225" s="284" t="s">
        <v>11</v>
      </c>
      <c r="E225" s="176"/>
      <c r="F225" s="296" t="s">
        <v>30</v>
      </c>
      <c r="G225" s="168" t="s">
        <v>25</v>
      </c>
      <c r="H225" s="172" t="s">
        <v>30</v>
      </c>
      <c r="I225" s="196" t="s">
        <v>30</v>
      </c>
      <c r="J225" s="171" t="s">
        <v>30</v>
      </c>
      <c r="K225" s="168" t="s">
        <v>30</v>
      </c>
      <c r="L225" s="168" t="s">
        <v>30</v>
      </c>
      <c r="M225" s="168" t="s">
        <v>30</v>
      </c>
      <c r="N225" s="168" t="s">
        <v>30</v>
      </c>
      <c r="O225" s="168" t="s">
        <v>30</v>
      </c>
      <c r="P225" s="168" t="s">
        <v>30</v>
      </c>
      <c r="Q225" s="168" t="s">
        <v>30</v>
      </c>
      <c r="R225" s="168" t="s">
        <v>30</v>
      </c>
      <c r="S225" s="168" t="s">
        <v>30</v>
      </c>
      <c r="T225" s="168" t="s">
        <v>30</v>
      </c>
      <c r="U225" s="172" t="s">
        <v>30</v>
      </c>
    </row>
    <row r="226" spans="1:21" x14ac:dyDescent="0.25">
      <c r="A226" s="192" t="s">
        <v>552</v>
      </c>
      <c r="B226" s="169"/>
      <c r="C226" s="255"/>
      <c r="D226" s="206"/>
      <c r="E226" s="176"/>
      <c r="F226" s="296" t="s">
        <v>30</v>
      </c>
      <c r="G226" s="168" t="s">
        <v>25</v>
      </c>
      <c r="H226" s="172" t="s">
        <v>30</v>
      </c>
      <c r="I226" s="196" t="s">
        <v>30</v>
      </c>
      <c r="J226" s="171" t="s">
        <v>30</v>
      </c>
      <c r="K226" s="168" t="s">
        <v>30</v>
      </c>
      <c r="L226" s="168" t="s">
        <v>30</v>
      </c>
      <c r="M226" s="168" t="s">
        <v>30</v>
      </c>
      <c r="N226" s="168" t="s">
        <v>30</v>
      </c>
      <c r="O226" s="168" t="s">
        <v>30</v>
      </c>
      <c r="P226" s="168" t="s">
        <v>30</v>
      </c>
      <c r="Q226" s="168" t="s">
        <v>30</v>
      </c>
      <c r="R226" s="168" t="s">
        <v>30</v>
      </c>
      <c r="S226" s="168" t="s">
        <v>30</v>
      </c>
      <c r="T226" s="168" t="s">
        <v>30</v>
      </c>
      <c r="U226" s="172" t="s">
        <v>30</v>
      </c>
    </row>
    <row r="227" spans="1:21" x14ac:dyDescent="0.25">
      <c r="A227" s="192" t="s">
        <v>548</v>
      </c>
      <c r="B227" s="169"/>
      <c r="C227" s="255"/>
      <c r="D227" s="206"/>
      <c r="E227" s="176"/>
      <c r="F227" s="296" t="s">
        <v>30</v>
      </c>
      <c r="G227" s="168" t="s">
        <v>25</v>
      </c>
      <c r="H227" s="172" t="s">
        <v>30</v>
      </c>
      <c r="I227" s="196" t="s">
        <v>30</v>
      </c>
      <c r="J227" s="171" t="s">
        <v>30</v>
      </c>
      <c r="K227" s="168" t="s">
        <v>30</v>
      </c>
      <c r="L227" s="168" t="s">
        <v>30</v>
      </c>
      <c r="M227" s="168" t="s">
        <v>30</v>
      </c>
      <c r="N227" s="168" t="s">
        <v>30</v>
      </c>
      <c r="O227" s="168" t="s">
        <v>30</v>
      </c>
      <c r="P227" s="168" t="s">
        <v>30</v>
      </c>
      <c r="Q227" s="168" t="s">
        <v>30</v>
      </c>
      <c r="R227" s="168" t="s">
        <v>30</v>
      </c>
      <c r="S227" s="168" t="s">
        <v>30</v>
      </c>
      <c r="T227" s="168" t="s">
        <v>30</v>
      </c>
      <c r="U227" s="172" t="s">
        <v>30</v>
      </c>
    </row>
    <row r="228" spans="1:21" x14ac:dyDescent="0.25">
      <c r="A228" s="192" t="s">
        <v>549</v>
      </c>
      <c r="B228" s="169"/>
      <c r="C228" s="255"/>
      <c r="D228" s="206"/>
      <c r="E228" s="176"/>
      <c r="F228" s="296" t="s">
        <v>30</v>
      </c>
      <c r="G228" s="168" t="s">
        <v>25</v>
      </c>
      <c r="H228" s="172" t="s">
        <v>30</v>
      </c>
      <c r="I228" s="196" t="s">
        <v>30</v>
      </c>
      <c r="J228" s="171" t="s">
        <v>30</v>
      </c>
      <c r="K228" s="168" t="s">
        <v>30</v>
      </c>
      <c r="L228" s="168" t="s">
        <v>30</v>
      </c>
      <c r="M228" s="168" t="s">
        <v>30</v>
      </c>
      <c r="N228" s="168" t="s">
        <v>30</v>
      </c>
      <c r="O228" s="168" t="s">
        <v>30</v>
      </c>
      <c r="P228" s="168" t="s">
        <v>30</v>
      </c>
      <c r="Q228" s="168" t="s">
        <v>30</v>
      </c>
      <c r="R228" s="168" t="s">
        <v>30</v>
      </c>
      <c r="S228" s="168" t="s">
        <v>30</v>
      </c>
      <c r="T228" s="168" t="s">
        <v>30</v>
      </c>
      <c r="U228" s="172" t="s">
        <v>30</v>
      </c>
    </row>
    <row r="229" spans="1:21" x14ac:dyDescent="0.25">
      <c r="A229" s="164" t="s">
        <v>550</v>
      </c>
      <c r="B229" s="169"/>
      <c r="C229" s="255"/>
      <c r="D229" s="206"/>
      <c r="E229" s="176"/>
      <c r="F229" s="296" t="s">
        <v>30</v>
      </c>
      <c r="G229" s="168" t="s">
        <v>30</v>
      </c>
      <c r="H229" s="172" t="s">
        <v>553</v>
      </c>
      <c r="I229" s="196" t="s">
        <v>30</v>
      </c>
      <c r="J229" s="171" t="s">
        <v>30</v>
      </c>
      <c r="K229" s="168" t="s">
        <v>30</v>
      </c>
      <c r="L229" s="168" t="s">
        <v>30</v>
      </c>
      <c r="M229" s="168" t="s">
        <v>30</v>
      </c>
      <c r="N229" s="168" t="s">
        <v>30</v>
      </c>
      <c r="O229" s="168" t="s">
        <v>30</v>
      </c>
      <c r="P229" s="168" t="s">
        <v>30</v>
      </c>
      <c r="Q229" s="168" t="s">
        <v>30</v>
      </c>
      <c r="R229" s="168" t="s">
        <v>30</v>
      </c>
      <c r="S229" s="168" t="s">
        <v>30</v>
      </c>
      <c r="T229" s="168" t="s">
        <v>30</v>
      </c>
      <c r="U229" s="172" t="s">
        <v>30</v>
      </c>
    </row>
    <row r="230" spans="1:21" x14ac:dyDescent="0.25">
      <c r="A230" s="164" t="s">
        <v>551</v>
      </c>
      <c r="F230" s="296" t="s">
        <v>30</v>
      </c>
      <c r="G230" s="168" t="s">
        <v>25</v>
      </c>
      <c r="H230" s="172" t="s">
        <v>30</v>
      </c>
      <c r="J230" s="171" t="s">
        <v>30</v>
      </c>
      <c r="K230" s="168" t="s">
        <v>30</v>
      </c>
      <c r="L230" s="168" t="s">
        <v>30</v>
      </c>
      <c r="M230" s="168" t="s">
        <v>30</v>
      </c>
      <c r="N230" s="168" t="s">
        <v>30</v>
      </c>
      <c r="O230" s="168" t="s">
        <v>30</v>
      </c>
      <c r="P230" s="168" t="s">
        <v>30</v>
      </c>
      <c r="Q230" s="168" t="s">
        <v>30</v>
      </c>
      <c r="R230" s="168" t="s">
        <v>30</v>
      </c>
      <c r="S230" s="168" t="s">
        <v>30</v>
      </c>
      <c r="T230" s="168" t="s">
        <v>30</v>
      </c>
      <c r="U230" s="172" t="s">
        <v>30</v>
      </c>
    </row>
  </sheetData>
  <autoFilter ref="A1:U230" xr:uid="{00000000-0009-0000-0000-000003000000}"/>
  <sortState ref="A6:U229">
    <sortCondition ref="A6:A229"/>
  </sortState>
  <conditionalFormatting sqref="F1:I1 K153:S153 J127:U151 I178:I186 I28:I40 I23:I25 I49:I57 J154:S175 T153:U175 R158:T165 I158:I165 I97:I106 J1:U125 J177:U188 I87:U89 F2:F3 I73:I92 I189:U229 F4:H230">
    <cfRule type="cellIs" dxfId="196" priority="568" operator="equal">
      <formula>"TRUE"</formula>
    </cfRule>
  </conditionalFormatting>
  <conditionalFormatting sqref="F1:I1 K153:S153 J127:U151 I178:I186 I28:I40 I23:I25 I49:I57 J154:S175 T153:U175 R158:T165 I158:I165 I97:I106 J1:U125 J177:U188 I87:U89 F2:F3 I73:I92 I189:U229 F4:H230">
    <cfRule type="cellIs" dxfId="195" priority="569" operator="equal">
      <formula>"FALSE"</formula>
    </cfRule>
  </conditionalFormatting>
  <conditionalFormatting sqref="R148:T149 J148:P149">
    <cfRule type="cellIs" dxfId="194" priority="566" operator="equal">
      <formula>"TRUE"</formula>
    </cfRule>
  </conditionalFormatting>
  <conditionalFormatting sqref="R148:T149 J148:P149">
    <cfRule type="cellIs" dxfId="193" priority="567" operator="equal">
      <formula>"FALSE"</formula>
    </cfRule>
  </conditionalFormatting>
  <conditionalFormatting sqref="R150:T150 J150:P150">
    <cfRule type="cellIs" dxfId="192" priority="564" operator="equal">
      <formula>"TRUE"</formula>
    </cfRule>
  </conditionalFormatting>
  <conditionalFormatting sqref="R150:T150 J150:P150">
    <cfRule type="cellIs" dxfId="191" priority="565" operator="equal">
      <formula>"FALSE"</formula>
    </cfRule>
  </conditionalFormatting>
  <conditionalFormatting sqref="R151:T151 J151:P151 J154:P156 R154:T156">
    <cfRule type="cellIs" dxfId="190" priority="562" operator="equal">
      <formula>"TRUE"</formula>
    </cfRule>
  </conditionalFormatting>
  <conditionalFormatting sqref="R151:T151 J151:P151 J154:P156 R154:T156">
    <cfRule type="cellIs" dxfId="189" priority="563" operator="equal">
      <formula>"FALSE"</formula>
    </cfRule>
  </conditionalFormatting>
  <conditionalFormatting sqref="S170:T171 S167:T167 R170:R172 R166:R168 J166:P172">
    <cfRule type="cellIs" dxfId="188" priority="560" operator="equal">
      <formula>"TRUE"</formula>
    </cfRule>
  </conditionalFormatting>
  <conditionalFormatting sqref="S170:T171 S167:T167 R170:R172 R166:R168 J166:P172">
    <cfRule type="cellIs" dxfId="187" priority="561" operator="equal">
      <formula>"FALSE"</formula>
    </cfRule>
  </conditionalFormatting>
  <conditionalFormatting sqref="R173:T173 J173:P173">
    <cfRule type="cellIs" dxfId="186" priority="558" operator="equal">
      <formula>"TRUE"</formula>
    </cfRule>
  </conditionalFormatting>
  <conditionalFormatting sqref="R173:T173 J173:P173">
    <cfRule type="cellIs" dxfId="185" priority="559" operator="equal">
      <formula>"FALSE"</formula>
    </cfRule>
  </conditionalFormatting>
  <conditionalFormatting sqref="R174:T175 J174:P175">
    <cfRule type="cellIs" dxfId="184" priority="556" operator="equal">
      <formula>"TRUE"</formula>
    </cfRule>
  </conditionalFormatting>
  <conditionalFormatting sqref="R174:T175 J174:P175">
    <cfRule type="cellIs" dxfId="183" priority="557" operator="equal">
      <formula>"FALSE"</formula>
    </cfRule>
  </conditionalFormatting>
  <conditionalFormatting sqref="J48:K48">
    <cfRule type="cellIs" dxfId="182" priority="518" operator="equal">
      <formula>"TRUE"</formula>
    </cfRule>
  </conditionalFormatting>
  <conditionalFormatting sqref="J48:K48">
    <cfRule type="cellIs" dxfId="181" priority="519" operator="equal">
      <formula>"FALSE"</formula>
    </cfRule>
  </conditionalFormatting>
  <conditionalFormatting sqref="R177:T177">
    <cfRule type="cellIs" dxfId="180" priority="528" operator="equal">
      <formula>"TRUE"</formula>
    </cfRule>
  </conditionalFormatting>
  <conditionalFormatting sqref="R177:T177">
    <cfRule type="cellIs" dxfId="179" priority="529" operator="equal">
      <formula>"FALSE"</formula>
    </cfRule>
  </conditionalFormatting>
  <conditionalFormatting sqref="N177:P177">
    <cfRule type="cellIs" dxfId="178" priority="532" operator="equal">
      <formula>"TRUE"</formula>
    </cfRule>
  </conditionalFormatting>
  <conditionalFormatting sqref="N177:P177">
    <cfRule type="cellIs" dxfId="177" priority="533" operator="equal">
      <formula>"FALSE"</formula>
    </cfRule>
  </conditionalFormatting>
  <conditionalFormatting sqref="J177:M177">
    <cfRule type="cellIs" dxfId="176" priority="530" operator="equal">
      <formula>"TRUE"</formula>
    </cfRule>
  </conditionalFormatting>
  <conditionalFormatting sqref="J177:M177">
    <cfRule type="cellIs" dxfId="175" priority="531" operator="equal">
      <formula>"FALSE"</formula>
    </cfRule>
  </conditionalFormatting>
  <conditionalFormatting sqref="S169">
    <cfRule type="cellIs" dxfId="174" priority="490" operator="equal">
      <formula>"TRUE"</formula>
    </cfRule>
  </conditionalFormatting>
  <conditionalFormatting sqref="S169">
    <cfRule type="cellIs" dxfId="173" priority="491" operator="equal">
      <formula>"FALSE"</formula>
    </cfRule>
  </conditionalFormatting>
  <conditionalFormatting sqref="R72:T72 J72:P72">
    <cfRule type="cellIs" dxfId="172" priority="522" operator="equal">
      <formula>"TRUE"</formula>
    </cfRule>
  </conditionalFormatting>
  <conditionalFormatting sqref="R72:T72 J72:P72">
    <cfRule type="cellIs" dxfId="171" priority="523" operator="equal">
      <formula>"FALSE"</formula>
    </cfRule>
  </conditionalFormatting>
  <conditionalFormatting sqref="L48">
    <cfRule type="cellIs" dxfId="170" priority="516" operator="equal">
      <formula>"TRUE"</formula>
    </cfRule>
  </conditionalFormatting>
  <conditionalFormatting sqref="L48">
    <cfRule type="cellIs" dxfId="169" priority="517" operator="equal">
      <formula>"FALSE"</formula>
    </cfRule>
  </conditionalFormatting>
  <conditionalFormatting sqref="M48:P48 R48:T48">
    <cfRule type="cellIs" dxfId="168" priority="514" operator="equal">
      <formula>"TRUE"</formula>
    </cfRule>
  </conditionalFormatting>
  <conditionalFormatting sqref="M48:P48 R48:T48">
    <cfRule type="cellIs" dxfId="167" priority="515" operator="equal">
      <formula>"FALSE"</formula>
    </cfRule>
  </conditionalFormatting>
  <conditionalFormatting sqref="Q107:R122">
    <cfRule type="cellIs" dxfId="166" priority="506" operator="equal">
      <formula>"TRUE"</formula>
    </cfRule>
  </conditionalFormatting>
  <conditionalFormatting sqref="Q107:R122">
    <cfRule type="cellIs" dxfId="165" priority="507" operator="equal">
      <formula>"FALSE"</formula>
    </cfRule>
  </conditionalFormatting>
  <conditionalFormatting sqref="O173:O175 O177">
    <cfRule type="cellIs" dxfId="164" priority="502" operator="equal">
      <formula>"TRUE"</formula>
    </cfRule>
  </conditionalFormatting>
  <conditionalFormatting sqref="O173:O175 O177">
    <cfRule type="cellIs" dxfId="163" priority="503" operator="equal">
      <formula>"FALSE"</formula>
    </cfRule>
  </conditionalFormatting>
  <conditionalFormatting sqref="O170:O171">
    <cfRule type="cellIs" dxfId="162" priority="500" operator="equal">
      <formula>"TRUE"</formula>
    </cfRule>
  </conditionalFormatting>
  <conditionalFormatting sqref="O170:O171">
    <cfRule type="cellIs" dxfId="161" priority="501" operator="equal">
      <formula>"FALSE"</formula>
    </cfRule>
  </conditionalFormatting>
  <conditionalFormatting sqref="O167">
    <cfRule type="cellIs" dxfId="160" priority="498" operator="equal">
      <formula>"TRUE"</formula>
    </cfRule>
  </conditionalFormatting>
  <conditionalFormatting sqref="O167">
    <cfRule type="cellIs" dxfId="159" priority="499" operator="equal">
      <formula>"FALSE"</formula>
    </cfRule>
  </conditionalFormatting>
  <conditionalFormatting sqref="O6:O22">
    <cfRule type="cellIs" dxfId="158" priority="496" operator="equal">
      <formula>"TRUE"</formula>
    </cfRule>
  </conditionalFormatting>
  <conditionalFormatting sqref="O6:O22">
    <cfRule type="cellIs" dxfId="157" priority="497" operator="equal">
      <formula>"FALSE"</formula>
    </cfRule>
  </conditionalFormatting>
  <conditionalFormatting sqref="T169">
    <cfRule type="cellIs" dxfId="156" priority="494" operator="equal">
      <formula>"TRUE"</formula>
    </cfRule>
  </conditionalFormatting>
  <conditionalFormatting sqref="T169">
    <cfRule type="cellIs" dxfId="155" priority="495" operator="equal">
      <formula>"FALSE"</formula>
    </cfRule>
  </conditionalFormatting>
  <conditionalFormatting sqref="R169">
    <cfRule type="cellIs" dxfId="154" priority="492" operator="equal">
      <formula>"TRUE"</formula>
    </cfRule>
  </conditionalFormatting>
  <conditionalFormatting sqref="R169">
    <cfRule type="cellIs" dxfId="153" priority="493" operator="equal">
      <formula>"FALSE"</formula>
    </cfRule>
  </conditionalFormatting>
  <conditionalFormatting sqref="K91:L91">
    <cfRule type="cellIs" dxfId="152" priority="488" operator="equal">
      <formula>"TRUE"</formula>
    </cfRule>
  </conditionalFormatting>
  <conditionalFormatting sqref="K91:L91">
    <cfRule type="cellIs" dxfId="151" priority="489" operator="equal">
      <formula>"FALSE"</formula>
    </cfRule>
  </conditionalFormatting>
  <conditionalFormatting sqref="U91">
    <cfRule type="cellIs" dxfId="150" priority="468" operator="equal">
      <formula>"TRUE"</formula>
    </cfRule>
  </conditionalFormatting>
  <conditionalFormatting sqref="U91">
    <cfRule type="cellIs" dxfId="149" priority="469" operator="equal">
      <formula>"FALSE"</formula>
    </cfRule>
  </conditionalFormatting>
  <conditionalFormatting sqref="M91:T91">
    <cfRule type="cellIs" dxfId="148" priority="482" operator="equal">
      <formula>"TRUE"</formula>
    </cfRule>
  </conditionalFormatting>
  <conditionalFormatting sqref="M91:T91">
    <cfRule type="cellIs" dxfId="147" priority="483" operator="equal">
      <formula>"FALSE"</formula>
    </cfRule>
  </conditionalFormatting>
  <conditionalFormatting sqref="O91">
    <cfRule type="cellIs" dxfId="146" priority="480" operator="equal">
      <formula>"TRUE"</formula>
    </cfRule>
  </conditionalFormatting>
  <conditionalFormatting sqref="O91">
    <cfRule type="cellIs" dxfId="145" priority="481" operator="equal">
      <formula>"FALSE"</formula>
    </cfRule>
  </conditionalFormatting>
  <conditionalFormatting sqref="U71">
    <cfRule type="cellIs" dxfId="144" priority="450" operator="equal">
      <formula>"TRUE"</formula>
    </cfRule>
  </conditionalFormatting>
  <conditionalFormatting sqref="U71">
    <cfRule type="cellIs" dxfId="143" priority="451" operator="equal">
      <formula>"FALSE"</formula>
    </cfRule>
  </conditionalFormatting>
  <conditionalFormatting sqref="U67">
    <cfRule type="cellIs" dxfId="142" priority="448" operator="equal">
      <formula>"TRUE"</formula>
    </cfRule>
  </conditionalFormatting>
  <conditionalFormatting sqref="U67">
    <cfRule type="cellIs" dxfId="141" priority="449" operator="equal">
      <formula>"FALSE"</formula>
    </cfRule>
  </conditionalFormatting>
  <conditionalFormatting sqref="J190:T190">
    <cfRule type="cellIs" dxfId="140" priority="464" operator="equal">
      <formula>"TRUE"</formula>
    </cfRule>
  </conditionalFormatting>
  <conditionalFormatting sqref="J190:T190">
    <cfRule type="cellIs" dxfId="139" priority="465" operator="equal">
      <formula>"FALSE"</formula>
    </cfRule>
  </conditionalFormatting>
  <conditionalFormatting sqref="O190">
    <cfRule type="cellIs" dxfId="138" priority="462" operator="equal">
      <formula>"TRUE"</formula>
    </cfRule>
  </conditionalFormatting>
  <conditionalFormatting sqref="O190">
    <cfRule type="cellIs" dxfId="137" priority="463" operator="equal">
      <formula>"FALSE"</formula>
    </cfRule>
  </conditionalFormatting>
  <conditionalFormatting sqref="U190">
    <cfRule type="cellIs" dxfId="136" priority="460" operator="equal">
      <formula>"TRUE"</formula>
    </cfRule>
  </conditionalFormatting>
  <conditionalFormatting sqref="U190">
    <cfRule type="cellIs" dxfId="135" priority="461" operator="equal">
      <formula>"FALSE"</formula>
    </cfRule>
  </conditionalFormatting>
  <conditionalFormatting sqref="U199">
    <cfRule type="cellIs" dxfId="134" priority="458" operator="equal">
      <formula>"TRUE"</formula>
    </cfRule>
  </conditionalFormatting>
  <conditionalFormatting sqref="U199">
    <cfRule type="cellIs" dxfId="133" priority="459" operator="equal">
      <formula>"FALSE"</formula>
    </cfRule>
  </conditionalFormatting>
  <conditionalFormatting sqref="U69:U70">
    <cfRule type="cellIs" dxfId="132" priority="454" operator="equal">
      <formula>"TRUE"</formula>
    </cfRule>
  </conditionalFormatting>
  <conditionalFormatting sqref="U69:U70">
    <cfRule type="cellIs" dxfId="131" priority="455" operator="equal">
      <formula>"FALSE"</formula>
    </cfRule>
  </conditionalFormatting>
  <conditionalFormatting sqref="R68:T68 J68:P68">
    <cfRule type="cellIs" dxfId="130" priority="446" operator="equal">
      <formula>"TRUE"</formula>
    </cfRule>
  </conditionalFormatting>
  <conditionalFormatting sqref="R68:T68 J68:P68">
    <cfRule type="cellIs" dxfId="129" priority="447" operator="equal">
      <formula>"FALSE"</formula>
    </cfRule>
  </conditionalFormatting>
  <conditionalFormatting sqref="Q68:R68">
    <cfRule type="cellIs" dxfId="128" priority="444" operator="equal">
      <formula>"TRUE"</formula>
    </cfRule>
  </conditionalFormatting>
  <conditionalFormatting sqref="Q68:R68">
    <cfRule type="cellIs" dxfId="127" priority="445" operator="equal">
      <formula>"FALSE"</formula>
    </cfRule>
  </conditionalFormatting>
  <conditionalFormatting sqref="O68">
    <cfRule type="cellIs" dxfId="126" priority="442" operator="equal">
      <formula>"TRUE"</formula>
    </cfRule>
  </conditionalFormatting>
  <conditionalFormatting sqref="O68">
    <cfRule type="cellIs" dxfId="125" priority="443" operator="equal">
      <formula>"FALSE"</formula>
    </cfRule>
  </conditionalFormatting>
  <conditionalFormatting sqref="U68">
    <cfRule type="cellIs" dxfId="124" priority="440" operator="equal">
      <formula>"TRUE"</formula>
    </cfRule>
  </conditionalFormatting>
  <conditionalFormatting sqref="U68">
    <cfRule type="cellIs" dxfId="123" priority="441" operator="equal">
      <formula>"FALSE"</formula>
    </cfRule>
  </conditionalFormatting>
  <conditionalFormatting sqref="J191:T191">
    <cfRule type="cellIs" dxfId="122" priority="355" operator="equal">
      <formula>"TRUE"</formula>
    </cfRule>
  </conditionalFormatting>
  <conditionalFormatting sqref="J191:T191">
    <cfRule type="cellIs" dxfId="121" priority="356" operator="equal">
      <formula>"FALSE"</formula>
    </cfRule>
  </conditionalFormatting>
  <conditionalFormatting sqref="O191">
    <cfRule type="cellIs" dxfId="120" priority="353" operator="equal">
      <formula>"TRUE"</formula>
    </cfRule>
  </conditionalFormatting>
  <conditionalFormatting sqref="O191">
    <cfRule type="cellIs" dxfId="119" priority="354" operator="equal">
      <formula>"FALSE"</formula>
    </cfRule>
  </conditionalFormatting>
  <conditionalFormatting sqref="U191">
    <cfRule type="cellIs" dxfId="118" priority="351" operator="equal">
      <formula>"TRUE"</formula>
    </cfRule>
  </conditionalFormatting>
  <conditionalFormatting sqref="U191">
    <cfRule type="cellIs" dxfId="117" priority="352" operator="equal">
      <formula>"FALSE"</formula>
    </cfRule>
  </conditionalFormatting>
  <conditionalFormatting sqref="R153:T153 K153:P153">
    <cfRule type="cellIs" dxfId="116" priority="332" operator="equal">
      <formula>"TRUE"</formula>
    </cfRule>
  </conditionalFormatting>
  <conditionalFormatting sqref="R153:T153 K153:P153">
    <cfRule type="cellIs" dxfId="115" priority="333" operator="equal">
      <formula>"FALSE"</formula>
    </cfRule>
  </conditionalFormatting>
  <conditionalFormatting sqref="P153">
    <cfRule type="cellIs" dxfId="114" priority="314" operator="equal">
      <formula>"TRUE"</formula>
    </cfRule>
  </conditionalFormatting>
  <conditionalFormatting sqref="P153">
    <cfRule type="cellIs" dxfId="113" priority="315" operator="equal">
      <formula>"FALSE"</formula>
    </cfRule>
  </conditionalFormatting>
  <conditionalFormatting sqref="T153">
    <cfRule type="cellIs" dxfId="112" priority="312" operator="equal">
      <formula>"TRUE"</formula>
    </cfRule>
  </conditionalFormatting>
  <conditionalFormatting sqref="T153">
    <cfRule type="cellIs" dxfId="111" priority="313" operator="equal">
      <formula>"FALSE"</formula>
    </cfRule>
  </conditionalFormatting>
  <conditionalFormatting sqref="U153">
    <cfRule type="cellIs" dxfId="110" priority="310" operator="equal">
      <formula>"TRUE"</formula>
    </cfRule>
  </conditionalFormatting>
  <conditionalFormatting sqref="U153">
    <cfRule type="cellIs" dxfId="109" priority="311" operator="equal">
      <formula>"FALSE"</formula>
    </cfRule>
  </conditionalFormatting>
  <conditionalFormatting sqref="O157">
    <cfRule type="cellIs" dxfId="108" priority="305" operator="equal">
      <formula>"TRUE"</formula>
    </cfRule>
  </conditionalFormatting>
  <conditionalFormatting sqref="O157">
    <cfRule type="cellIs" dxfId="107" priority="306" operator="equal">
      <formula>"FALSE"</formula>
    </cfRule>
  </conditionalFormatting>
  <conditionalFormatting sqref="U157">
    <cfRule type="cellIs" dxfId="106" priority="303" operator="equal">
      <formula>"TRUE"</formula>
    </cfRule>
  </conditionalFormatting>
  <conditionalFormatting sqref="U157">
    <cfRule type="cellIs" dxfId="105" priority="304" operator="equal">
      <formula>"FALSE"</formula>
    </cfRule>
  </conditionalFormatting>
  <conditionalFormatting sqref="J153">
    <cfRule type="cellIs" dxfId="104" priority="283" operator="equal">
      <formula>"TRUE"</formula>
    </cfRule>
  </conditionalFormatting>
  <conditionalFormatting sqref="J153">
    <cfRule type="cellIs" dxfId="103" priority="284" operator="equal">
      <formula>"FALSE"</formula>
    </cfRule>
  </conditionalFormatting>
  <conditionalFormatting sqref="J153">
    <cfRule type="cellIs" dxfId="102" priority="281" operator="equal">
      <formula>"TRUE"</formula>
    </cfRule>
  </conditionalFormatting>
  <conditionalFormatting sqref="J153">
    <cfRule type="cellIs" dxfId="101" priority="282" operator="equal">
      <formula>"FALSE"</formula>
    </cfRule>
  </conditionalFormatting>
  <conditionalFormatting sqref="I6:I22 I69:I71 I26:I27 I136:I147 I41:I47 I107 I153 I109:I110 I112:I114 I116 I118:I122 I124:I125">
    <cfRule type="cellIs" dxfId="100" priority="277" operator="equal">
      <formula>"TRUE"</formula>
    </cfRule>
  </conditionalFormatting>
  <conditionalFormatting sqref="I6:I22 I69:I71 I26:I27 I136:I147 I41:I47 I107 I153 I109:I110 I112:I114 I116 I118:I122 I124:I125">
    <cfRule type="cellIs" dxfId="99" priority="278" operator="equal">
      <formula>"FALSE"</formula>
    </cfRule>
  </conditionalFormatting>
  <conditionalFormatting sqref="I148:I149">
    <cfRule type="cellIs" dxfId="98" priority="275" operator="equal">
      <formula>"TRUE"</formula>
    </cfRule>
  </conditionalFormatting>
  <conditionalFormatting sqref="I148:I149">
    <cfRule type="cellIs" dxfId="97" priority="276" operator="equal">
      <formula>"FALSE"</formula>
    </cfRule>
  </conditionalFormatting>
  <conditionalFormatting sqref="I150">
    <cfRule type="cellIs" dxfId="96" priority="273" operator="equal">
      <formula>"TRUE"</formula>
    </cfRule>
  </conditionalFormatting>
  <conditionalFormatting sqref="I150">
    <cfRule type="cellIs" dxfId="95" priority="274" operator="equal">
      <formula>"FALSE"</formula>
    </cfRule>
  </conditionalFormatting>
  <conditionalFormatting sqref="I151 I154:I156">
    <cfRule type="cellIs" dxfId="94" priority="271" operator="equal">
      <formula>"TRUE"</formula>
    </cfRule>
  </conditionalFormatting>
  <conditionalFormatting sqref="I151 I154:I156">
    <cfRule type="cellIs" dxfId="93" priority="272" operator="equal">
      <formula>"FALSE"</formula>
    </cfRule>
  </conditionalFormatting>
  <conditionalFormatting sqref="I170:I172 I166:I168">
    <cfRule type="cellIs" dxfId="92" priority="269" operator="equal">
      <formula>"TRUE"</formula>
    </cfRule>
  </conditionalFormatting>
  <conditionalFormatting sqref="I170:I172 I166:I168">
    <cfRule type="cellIs" dxfId="91" priority="270" operator="equal">
      <formula>"FALSE"</formula>
    </cfRule>
  </conditionalFormatting>
  <conditionalFormatting sqref="I173">
    <cfRule type="cellIs" dxfId="90" priority="267" operator="equal">
      <formula>"TRUE"</formula>
    </cfRule>
  </conditionalFormatting>
  <conditionalFormatting sqref="I173">
    <cfRule type="cellIs" dxfId="89" priority="268" operator="equal">
      <formula>"FALSE"</formula>
    </cfRule>
  </conditionalFormatting>
  <conditionalFormatting sqref="I174:I175">
    <cfRule type="cellIs" dxfId="88" priority="265" operator="equal">
      <formula>"TRUE"</formula>
    </cfRule>
  </conditionalFormatting>
  <conditionalFormatting sqref="I174:I175">
    <cfRule type="cellIs" dxfId="87" priority="266" operator="equal">
      <formula>"FALSE"</formula>
    </cfRule>
  </conditionalFormatting>
  <conditionalFormatting sqref="I177">
    <cfRule type="cellIs" dxfId="86" priority="263" operator="equal">
      <formula>"TRUE"</formula>
    </cfRule>
  </conditionalFormatting>
  <conditionalFormatting sqref="I177">
    <cfRule type="cellIs" dxfId="85" priority="264" operator="equal">
      <formula>"FALSE"</formula>
    </cfRule>
  </conditionalFormatting>
  <conditionalFormatting sqref="I72">
    <cfRule type="cellIs" dxfId="84" priority="261" operator="equal">
      <formula>"TRUE"</formula>
    </cfRule>
  </conditionalFormatting>
  <conditionalFormatting sqref="I72">
    <cfRule type="cellIs" dxfId="83" priority="262" operator="equal">
      <formula>"FALSE"</formula>
    </cfRule>
  </conditionalFormatting>
  <conditionalFormatting sqref="I48">
    <cfRule type="cellIs" dxfId="82" priority="259" operator="equal">
      <formula>"TRUE"</formula>
    </cfRule>
  </conditionalFormatting>
  <conditionalFormatting sqref="I48">
    <cfRule type="cellIs" dxfId="81" priority="260" operator="equal">
      <formula>"FALSE"</formula>
    </cfRule>
  </conditionalFormatting>
  <conditionalFormatting sqref="I169">
    <cfRule type="cellIs" dxfId="80" priority="257" operator="equal">
      <formula>"TRUE"</formula>
    </cfRule>
  </conditionalFormatting>
  <conditionalFormatting sqref="I169">
    <cfRule type="cellIs" dxfId="79" priority="258" operator="equal">
      <formula>"FALSE"</formula>
    </cfRule>
  </conditionalFormatting>
  <conditionalFormatting sqref="I190">
    <cfRule type="cellIs" dxfId="78" priority="255" operator="equal">
      <formula>"TRUE"</formula>
    </cfRule>
  </conditionalFormatting>
  <conditionalFormatting sqref="I190">
    <cfRule type="cellIs" dxfId="77" priority="256" operator="equal">
      <formula>"FALSE"</formula>
    </cfRule>
  </conditionalFormatting>
  <conditionalFormatting sqref="I68">
    <cfRule type="cellIs" dxfId="76" priority="253" operator="equal">
      <formula>"TRUE"</formula>
    </cfRule>
  </conditionalFormatting>
  <conditionalFormatting sqref="I68">
    <cfRule type="cellIs" dxfId="75" priority="254" operator="equal">
      <formula>"FALSE"</formula>
    </cfRule>
  </conditionalFormatting>
  <conditionalFormatting sqref="I127:I135">
    <cfRule type="cellIs" dxfId="74" priority="249" operator="equal">
      <formula>"TRUE"</formula>
    </cfRule>
  </conditionalFormatting>
  <conditionalFormatting sqref="I127:I135">
    <cfRule type="cellIs" dxfId="73" priority="250" operator="equal">
      <formula>"FALSE"</formula>
    </cfRule>
  </conditionalFormatting>
  <conditionalFormatting sqref="G2:I3 I4:I5">
    <cfRule type="cellIs" dxfId="72" priority="239" operator="equal">
      <formula>"TRUE"</formula>
    </cfRule>
  </conditionalFormatting>
  <conditionalFormatting sqref="G2:I3 I4:I5">
    <cfRule type="cellIs" dxfId="71" priority="240" operator="equal">
      <formula>"FALSE"</formula>
    </cfRule>
  </conditionalFormatting>
  <conditionalFormatting sqref="I58:I67">
    <cfRule type="cellIs" dxfId="70" priority="235" operator="equal">
      <formula>"TRUE"</formula>
    </cfRule>
  </conditionalFormatting>
  <conditionalFormatting sqref="I58:I67">
    <cfRule type="cellIs" dxfId="69" priority="236" operator="equal">
      <formula>"FALSE"</formula>
    </cfRule>
  </conditionalFormatting>
  <conditionalFormatting sqref="I191">
    <cfRule type="cellIs" dxfId="68" priority="233" operator="equal">
      <formula>"TRUE"</formula>
    </cfRule>
  </conditionalFormatting>
  <conditionalFormatting sqref="I191">
    <cfRule type="cellIs" dxfId="67" priority="234" operator="equal">
      <formula>"FALSE"</formula>
    </cfRule>
  </conditionalFormatting>
  <conditionalFormatting sqref="I153">
    <cfRule type="cellIs" dxfId="66" priority="231" operator="equal">
      <formula>"TRUE"</formula>
    </cfRule>
  </conditionalFormatting>
  <conditionalFormatting sqref="I153">
    <cfRule type="cellIs" dxfId="65" priority="232" operator="equal">
      <formula>"FALSE"</formula>
    </cfRule>
  </conditionalFormatting>
  <conditionalFormatting sqref="I157">
    <cfRule type="cellIs" dxfId="64" priority="229" operator="equal">
      <formula>"TRUE"</formula>
    </cfRule>
  </conditionalFormatting>
  <conditionalFormatting sqref="I157">
    <cfRule type="cellIs" dxfId="63" priority="230" operator="equal">
      <formula>"FALSE"</formula>
    </cfRule>
  </conditionalFormatting>
  <conditionalFormatting sqref="J33:U33">
    <cfRule type="cellIs" dxfId="62" priority="191" operator="equal">
      <formula>"TRUE"</formula>
    </cfRule>
  </conditionalFormatting>
  <conditionalFormatting sqref="J33:U33">
    <cfRule type="cellIs" dxfId="61" priority="192" operator="equal">
      <formula>"FALSE"</formula>
    </cfRule>
  </conditionalFormatting>
  <conditionalFormatting sqref="O33">
    <cfRule type="cellIs" dxfId="60" priority="189" operator="equal">
      <formula>"TRUE"</formula>
    </cfRule>
  </conditionalFormatting>
  <conditionalFormatting sqref="O33">
    <cfRule type="cellIs" dxfId="59" priority="190" operator="equal">
      <formula>"FALSE"</formula>
    </cfRule>
  </conditionalFormatting>
  <conditionalFormatting sqref="U33">
    <cfRule type="cellIs" dxfId="58" priority="187" operator="equal">
      <formula>"TRUE"</formula>
    </cfRule>
  </conditionalFormatting>
  <conditionalFormatting sqref="U33">
    <cfRule type="cellIs" dxfId="57" priority="188" operator="equal">
      <formula>"FALSE"</formula>
    </cfRule>
  </conditionalFormatting>
  <conditionalFormatting sqref="I33">
    <cfRule type="cellIs" dxfId="56" priority="169" operator="equal">
      <formula>"TRUE"</formula>
    </cfRule>
  </conditionalFormatting>
  <conditionalFormatting sqref="I33">
    <cfRule type="cellIs" dxfId="55" priority="170" operator="equal">
      <formula>"FALSE"</formula>
    </cfRule>
  </conditionalFormatting>
  <conditionalFormatting sqref="J34:U34">
    <cfRule type="cellIs" dxfId="54" priority="167" operator="equal">
      <formula>"TRUE"</formula>
    </cfRule>
  </conditionalFormatting>
  <conditionalFormatting sqref="J34:U34">
    <cfRule type="cellIs" dxfId="53" priority="168" operator="equal">
      <formula>"FALSE"</formula>
    </cfRule>
  </conditionalFormatting>
  <conditionalFormatting sqref="O34">
    <cfRule type="cellIs" dxfId="52" priority="165" operator="equal">
      <formula>"TRUE"</formula>
    </cfRule>
  </conditionalFormatting>
  <conditionalFormatting sqref="O34">
    <cfRule type="cellIs" dxfId="51" priority="166" operator="equal">
      <formula>"FALSE"</formula>
    </cfRule>
  </conditionalFormatting>
  <conditionalFormatting sqref="U34">
    <cfRule type="cellIs" dxfId="50" priority="163" operator="equal">
      <formula>"TRUE"</formula>
    </cfRule>
  </conditionalFormatting>
  <conditionalFormatting sqref="U34">
    <cfRule type="cellIs" dxfId="49" priority="164" operator="equal">
      <formula>"FALSE"</formula>
    </cfRule>
  </conditionalFormatting>
  <conditionalFormatting sqref="I34">
    <cfRule type="cellIs" dxfId="48" priority="145" operator="equal">
      <formula>"TRUE"</formula>
    </cfRule>
  </conditionalFormatting>
  <conditionalFormatting sqref="I34">
    <cfRule type="cellIs" dxfId="47" priority="146" operator="equal">
      <formula>"FALSE"</formula>
    </cfRule>
  </conditionalFormatting>
  <conditionalFormatting sqref="J35:U35">
    <cfRule type="cellIs" dxfId="46" priority="143" operator="equal">
      <formula>"TRUE"</formula>
    </cfRule>
  </conditionalFormatting>
  <conditionalFormatting sqref="J35:U35">
    <cfRule type="cellIs" dxfId="45" priority="144" operator="equal">
      <formula>"FALSE"</formula>
    </cfRule>
  </conditionalFormatting>
  <conditionalFormatting sqref="O35">
    <cfRule type="cellIs" dxfId="44" priority="141" operator="equal">
      <formula>"TRUE"</formula>
    </cfRule>
  </conditionalFormatting>
  <conditionalFormatting sqref="O35">
    <cfRule type="cellIs" dxfId="43" priority="142" operator="equal">
      <formula>"FALSE"</formula>
    </cfRule>
  </conditionalFormatting>
  <conditionalFormatting sqref="U35">
    <cfRule type="cellIs" dxfId="42" priority="139" operator="equal">
      <formula>"TRUE"</formula>
    </cfRule>
  </conditionalFormatting>
  <conditionalFormatting sqref="U35">
    <cfRule type="cellIs" dxfId="41" priority="140" operator="equal">
      <formula>"FALSE"</formula>
    </cfRule>
  </conditionalFormatting>
  <conditionalFormatting sqref="I35">
    <cfRule type="cellIs" dxfId="40" priority="121" operator="equal">
      <formula>"TRUE"</formula>
    </cfRule>
  </conditionalFormatting>
  <conditionalFormatting sqref="I35">
    <cfRule type="cellIs" dxfId="39" priority="122" operator="equal">
      <formula>"FALSE"</formula>
    </cfRule>
  </conditionalFormatting>
  <conditionalFormatting sqref="J126:U126">
    <cfRule type="cellIs" dxfId="38" priority="119" operator="equal">
      <formula>"TRUE"</formula>
    </cfRule>
  </conditionalFormatting>
  <conditionalFormatting sqref="J126:U126">
    <cfRule type="cellIs" dxfId="37" priority="120" operator="equal">
      <formula>"FALSE"</formula>
    </cfRule>
  </conditionalFormatting>
  <conditionalFormatting sqref="Q126:R126">
    <cfRule type="cellIs" dxfId="36" priority="117" operator="equal">
      <formula>"TRUE"</formula>
    </cfRule>
  </conditionalFormatting>
  <conditionalFormatting sqref="Q126:R126">
    <cfRule type="cellIs" dxfId="35" priority="118" operator="equal">
      <formula>"FALSE"</formula>
    </cfRule>
  </conditionalFormatting>
  <conditionalFormatting sqref="I126">
    <cfRule type="cellIs" dxfId="34" priority="99" operator="equal">
      <formula>"TRUE"</formula>
    </cfRule>
  </conditionalFormatting>
  <conditionalFormatting sqref="I126">
    <cfRule type="cellIs" dxfId="33" priority="100" operator="equal">
      <formula>"FALSE"</formula>
    </cfRule>
  </conditionalFormatting>
  <conditionalFormatting sqref="J152:U152">
    <cfRule type="cellIs" dxfId="32" priority="95" operator="equal">
      <formula>"TRUE"</formula>
    </cfRule>
  </conditionalFormatting>
  <conditionalFormatting sqref="J152:U152">
    <cfRule type="cellIs" dxfId="31" priority="96" operator="equal">
      <formula>"FALSE"</formula>
    </cfRule>
  </conditionalFormatting>
  <conditionalFormatting sqref="Q152:R152">
    <cfRule type="cellIs" dxfId="30" priority="93" operator="equal">
      <formula>"TRUE"</formula>
    </cfRule>
  </conditionalFormatting>
  <conditionalFormatting sqref="Q152:R152">
    <cfRule type="cellIs" dxfId="29" priority="94" operator="equal">
      <formula>"FALSE"</formula>
    </cfRule>
  </conditionalFormatting>
  <conditionalFormatting sqref="I152">
    <cfRule type="cellIs" dxfId="28" priority="75" operator="equal">
      <formula>"TRUE"</formula>
    </cfRule>
  </conditionalFormatting>
  <conditionalFormatting sqref="I152">
    <cfRule type="cellIs" dxfId="27" priority="76" operator="equal">
      <formula>"FALSE"</formula>
    </cfRule>
  </conditionalFormatting>
  <conditionalFormatting sqref="J176:U176">
    <cfRule type="cellIs" dxfId="26" priority="71" operator="equal">
      <formula>"TRUE"</formula>
    </cfRule>
  </conditionalFormatting>
  <conditionalFormatting sqref="J176:U176">
    <cfRule type="cellIs" dxfId="25" priority="72" operator="equal">
      <formula>"FALSE"</formula>
    </cfRule>
  </conditionalFormatting>
  <conditionalFormatting sqref="Q176:R176">
    <cfRule type="cellIs" dxfId="24" priority="69" operator="equal">
      <formula>"TRUE"</formula>
    </cfRule>
  </conditionalFormatting>
  <conditionalFormatting sqref="Q176:R176">
    <cfRule type="cellIs" dxfId="23" priority="70" operator="equal">
      <formula>"FALSE"</formula>
    </cfRule>
  </conditionalFormatting>
  <conditionalFormatting sqref="I176">
    <cfRule type="cellIs" dxfId="22" priority="51" operator="equal">
      <formula>"TRUE"</formula>
    </cfRule>
  </conditionalFormatting>
  <conditionalFormatting sqref="I176">
    <cfRule type="cellIs" dxfId="21" priority="52" operator="equal">
      <formula>"FALSE"</formula>
    </cfRule>
  </conditionalFormatting>
  <conditionalFormatting sqref="U201">
    <cfRule type="cellIs" dxfId="20" priority="30" operator="equal">
      <formula>"TRUE"</formula>
    </cfRule>
  </conditionalFormatting>
  <conditionalFormatting sqref="U201">
    <cfRule type="cellIs" dxfId="19" priority="31" operator="equal">
      <formula>"FALSE"</formula>
    </cfRule>
  </conditionalFormatting>
  <conditionalFormatting sqref="I93:I96">
    <cfRule type="cellIs" dxfId="18" priority="24" operator="equal">
      <formula>"TRUE"</formula>
    </cfRule>
  </conditionalFormatting>
  <conditionalFormatting sqref="I93:I96">
    <cfRule type="cellIs" dxfId="17" priority="25" operator="equal">
      <formula>"FALSE"</formula>
    </cfRule>
  </conditionalFormatting>
  <conditionalFormatting sqref="I108">
    <cfRule type="cellIs" dxfId="16" priority="22" operator="equal">
      <formula>"TRUE"</formula>
    </cfRule>
  </conditionalFormatting>
  <conditionalFormatting sqref="I108">
    <cfRule type="cellIs" dxfId="15" priority="23" operator="equal">
      <formula>"FALSE"</formula>
    </cfRule>
  </conditionalFormatting>
  <conditionalFormatting sqref="I111">
    <cfRule type="cellIs" dxfId="14" priority="20" operator="equal">
      <formula>"TRUE"</formula>
    </cfRule>
  </conditionalFormatting>
  <conditionalFormatting sqref="I111">
    <cfRule type="cellIs" dxfId="13" priority="21" operator="equal">
      <formula>"FALSE"</formula>
    </cfRule>
  </conditionalFormatting>
  <conditionalFormatting sqref="I115">
    <cfRule type="cellIs" dxfId="12" priority="18" operator="equal">
      <formula>"TRUE"</formula>
    </cfRule>
  </conditionalFormatting>
  <conditionalFormatting sqref="I115">
    <cfRule type="cellIs" dxfId="11" priority="19" operator="equal">
      <formula>"FALSE"</formula>
    </cfRule>
  </conditionalFormatting>
  <conditionalFormatting sqref="I117">
    <cfRule type="cellIs" dxfId="10" priority="16" operator="equal">
      <formula>"TRUE"</formula>
    </cfRule>
  </conditionalFormatting>
  <conditionalFormatting sqref="I117">
    <cfRule type="cellIs" dxfId="9" priority="17" operator="equal">
      <formula>"FALSE"</formula>
    </cfRule>
  </conditionalFormatting>
  <conditionalFormatting sqref="I123">
    <cfRule type="cellIs" dxfId="8" priority="14" operator="equal">
      <formula>"TRUE"</formula>
    </cfRule>
  </conditionalFormatting>
  <conditionalFormatting sqref="I123">
    <cfRule type="cellIs" dxfId="7" priority="15" operator="equal">
      <formula>"FALSE"</formula>
    </cfRule>
  </conditionalFormatting>
  <conditionalFormatting sqref="I187:I188">
    <cfRule type="cellIs" dxfId="6" priority="12" operator="equal">
      <formula>"TRUE"</formula>
    </cfRule>
  </conditionalFormatting>
  <conditionalFormatting sqref="I187:I188">
    <cfRule type="cellIs" dxfId="5" priority="13" operator="equal">
      <formula>"FALSE"</formula>
    </cfRule>
  </conditionalFormatting>
  <conditionalFormatting sqref="A145:A167 A138:A143 A2:A136">
    <cfRule type="duplicateValues" dxfId="4" priority="9"/>
  </conditionalFormatting>
  <conditionalFormatting sqref="A144">
    <cfRule type="duplicateValues" dxfId="3" priority="8"/>
  </conditionalFormatting>
  <conditionalFormatting sqref="A137">
    <cfRule type="duplicateValues" dxfId="2" priority="7"/>
  </conditionalFormatting>
  <conditionalFormatting sqref="J230:U230">
    <cfRule type="cellIs" dxfId="1" priority="1" operator="equal">
      <formula>"TRUE"</formula>
    </cfRule>
  </conditionalFormatting>
  <conditionalFormatting sqref="J230:U230">
    <cfRule type="cellIs" dxfId="0" priority="2" operator="equal">
      <formula>"FALSE"</formula>
    </cfRule>
  </conditionalFormatting>
  <pageMargins left="0.25" right="0.25" top="0.75" bottom="0.75" header="0.3" footer="0.3"/>
  <pageSetup paperSize="8" scale="10"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FEB6B-02D6-4317-89FD-49ABBCD8754F}">
  <dimension ref="A1:AC50"/>
  <sheetViews>
    <sheetView topLeftCell="A13" zoomScale="70" zoomScaleNormal="70" workbookViewId="0">
      <selection activeCell="D18" sqref="D18"/>
    </sheetView>
  </sheetViews>
  <sheetFormatPr defaultRowHeight="12.5" x14ac:dyDescent="0.25"/>
  <cols>
    <col min="1" max="1" width="10.54296875" style="235" bestFit="1" customWidth="1"/>
    <col min="2" max="2" width="9.453125" style="235" bestFit="1" customWidth="1"/>
    <col min="3" max="16384" width="8.7265625" style="235"/>
  </cols>
  <sheetData>
    <row r="1" spans="1:29" x14ac:dyDescent="0.25">
      <c r="A1" s="235" t="s">
        <v>582</v>
      </c>
      <c r="B1" s="235" t="s">
        <v>2</v>
      </c>
      <c r="C1" s="235" t="s">
        <v>583</v>
      </c>
      <c r="D1" s="236" t="s">
        <v>214</v>
      </c>
      <c r="E1" s="237" t="s">
        <v>216</v>
      </c>
      <c r="F1" s="238" t="s">
        <v>31</v>
      </c>
      <c r="G1" s="237" t="s">
        <v>64</v>
      </c>
      <c r="H1" s="237" t="s">
        <v>65</v>
      </c>
      <c r="I1" s="237" t="s">
        <v>307</v>
      </c>
      <c r="J1" s="237" t="s">
        <v>513</v>
      </c>
      <c r="K1" s="237" t="s">
        <v>544</v>
      </c>
      <c r="L1" s="237" t="s">
        <v>545</v>
      </c>
      <c r="M1" s="237" t="s">
        <v>546</v>
      </c>
      <c r="N1" s="237" t="s">
        <v>356</v>
      </c>
      <c r="O1" s="237" t="s">
        <v>547</v>
      </c>
      <c r="P1" s="237" t="s">
        <v>552</v>
      </c>
      <c r="Q1" s="237" t="s">
        <v>548</v>
      </c>
      <c r="R1" s="237" t="s">
        <v>549</v>
      </c>
      <c r="S1" s="237" t="s">
        <v>136</v>
      </c>
      <c r="T1" s="237" t="s">
        <v>133</v>
      </c>
      <c r="U1" s="235" t="s">
        <v>358</v>
      </c>
      <c r="V1" s="235" t="s">
        <v>551</v>
      </c>
      <c r="W1" s="238" t="s">
        <v>143</v>
      </c>
      <c r="X1" s="235" t="s">
        <v>145</v>
      </c>
    </row>
    <row r="2" spans="1:29" x14ac:dyDescent="0.25">
      <c r="B2" s="235">
        <f>INDEX('[1]Course Map'!$D:$D, 6)</f>
        <v>0</v>
      </c>
      <c r="C2" s="235" t="str">
        <f>INDEX('Course Map'!$D:$D, 8)</f>
        <v>Select Year here</v>
      </c>
      <c r="D2" s="237" t="str">
        <f>IF(SUM($F2:$I2)=4, "Completed", "Incomplete")</f>
        <v>Incomplete</v>
      </c>
      <c r="E2" s="235" t="str">
        <f>IF(SUM($J2:$X2)=15, "Completed", "Incomplete")</f>
        <v>Incomplete</v>
      </c>
      <c r="F2" s="238">
        <f>IF(
  COUNTIF('Course Map'!$D$19:$D$55, "*" &amp; F1 &amp; "*") +
  COUNTIF('Credit (Advanced Standing)'!$C$26:$C$41, "*" &amp; F1 &amp; "*") +
  COUNTIF('Course Map'!$C$61, "*" &amp; F1 &amp; "*") &gt;= 1, 1, 0)</f>
        <v>0</v>
      </c>
      <c r="G2" s="237">
        <f>IF(
  COUNTIF('Course Map'!$D$19:$D$55, "*" &amp; G1 &amp; "*") +
  COUNTIF('Credit (Advanced Standing)'!$C$26:$C$41, "*" &amp; G1 &amp; "*") +
  COUNTIF('Course Map'!$C$61, "*" &amp; G1 &amp; "*") &gt;= 1, 1, 0)</f>
        <v>0</v>
      </c>
      <c r="H2" s="237">
        <f>IF(
  COUNTIF('Course Map'!$D$19:$D$55, "*" &amp; H1 &amp; "*") +
  COUNTIF('Credit (Advanced Standing)'!$C$26:$C$41, "*" &amp; H1 &amp; "*") +
  COUNTIF('Course Map'!$C$61, "*" &amp; H1 &amp; "*") &gt;= 1, 1, 0)</f>
        <v>0</v>
      </c>
      <c r="I2" s="237">
        <f>IF(
  COUNTIF('Course Map'!$D$19:$D$55, "*" &amp; I1 &amp; "*") +
  COUNTIF('Credit (Advanced Standing)'!$C$26:$C$41, "*" &amp; I1 &amp; "*") +
  COUNTIF('Course Map'!$C$61, "*" &amp; I1 &amp; "*") &gt;= 1, 1, 0)</f>
        <v>0</v>
      </c>
      <c r="J2" s="237">
        <f>IF(
  COUNTIF('Course Map'!$D$19:$D$55, "*" &amp; J1 &amp; "*") +
  COUNTIF('Credit (Advanced Standing)'!$C$26:$C$41, "*" &amp; J1 &amp; "*") +
  COUNTIF('Course Map'!$C$61, "*" &amp; J1 &amp; "*") &gt;= 1, 1, 0)</f>
        <v>0</v>
      </c>
      <c r="K2" s="237">
        <f>IF(
  COUNTIF('Course Map'!$D$19:$D$55, "*" &amp; K1 &amp; "*") +
  COUNTIF('Credit (Advanced Standing)'!$C$26:$C$41, "*" &amp; K1 &amp; "*") +
  COUNTIF('Course Map'!$C$61, "*" &amp; K1 &amp; "*") &gt;= 1, 1, 0)</f>
        <v>0</v>
      </c>
      <c r="L2" s="237">
        <f>IF(
  COUNTIF('Course Map'!$D$19:$D$55, "*" &amp; L1 &amp; "*") +
  COUNTIF('Credit (Advanced Standing)'!$C$26:$C$41, "*" &amp; L1 &amp; "*") +
  COUNTIF('Course Map'!$C$61, "*" &amp; L1 &amp; "*") &gt;= 1, 1, 0)</f>
        <v>0</v>
      </c>
      <c r="M2" s="237">
        <f>IF(
  COUNTIF('Course Map'!$D$19:$D$55, "*" &amp; M1 &amp; "*") +
  COUNTIF('Credit (Advanced Standing)'!$C$26:$C$41, "*" &amp; M1 &amp; "*") +
  COUNTIF('Course Map'!$C$61, "*" &amp; M1 &amp; "*") &gt;= 1, 1, 0)</f>
        <v>0</v>
      </c>
      <c r="N2" s="237">
        <f>IF(
  COUNTIF('Course Map'!$D$19:$D$55, "*" &amp; N1 &amp; "*") +
  COUNTIF('Credit (Advanced Standing)'!$C$26:$C$41, "*" &amp; N1 &amp; "*") +
  COUNTIF('Course Map'!$C$61, "*" &amp; N1 &amp; "*") &gt;= 1, 1, 0)</f>
        <v>0</v>
      </c>
      <c r="O2" s="237">
        <f>IF(
  COUNTIF('Course Map'!$D$19:$D$55, "*" &amp; O1 &amp; "*") +
  COUNTIF('Credit (Advanced Standing)'!$C$26:$C$41, "*" &amp; O1 &amp; "*") +
  COUNTIF('Course Map'!$C$61, "*" &amp; O1 &amp; "*") &gt;= 1, 1, 0)</f>
        <v>0</v>
      </c>
      <c r="P2" s="237">
        <f>IF(
  COUNTIF('Course Map'!$D$19:$D$55, "*" &amp; P1 &amp; "*") +
  COUNTIF('Credit (Advanced Standing)'!$C$26:$C$41, "*" &amp; P1 &amp; "*") +
  COUNTIF('Course Map'!$C$61, "*" &amp; P1 &amp; "*") &gt;= 1, 1, 0)</f>
        <v>0</v>
      </c>
      <c r="Q2" s="237">
        <f>IF(
  COUNTIF('Course Map'!$D$19:$D$55, "*" &amp; Q1 &amp; "*") +
  COUNTIF('Credit (Advanced Standing)'!$C$26:$C$41, "*" &amp; Q1 &amp; "*") +
  COUNTIF('Course Map'!$C$61, "*" &amp; Q1 &amp; "*") &gt;= 1, 1, 0)</f>
        <v>0</v>
      </c>
      <c r="R2" s="237">
        <f>IF(
  COUNTIF('Course Map'!$D$19:$D$55, "*" &amp; R1 &amp; "*") +
  COUNTIF('Credit (Advanced Standing)'!$C$26:$C$41, "*" &amp; R1 &amp; "*") +
  COUNTIF('Course Map'!$C$61, "*" &amp; R1 &amp; "*") &gt;= 1, 1, 0)</f>
        <v>0</v>
      </c>
      <c r="S2" s="237">
        <f>IF(
  COUNTIF('Course Map'!$D$19:$D$55, "*" &amp; S1 &amp; "*") +
  COUNTIF('Credit (Advanced Standing)'!$C$26:$C$41, "*" &amp; S1 &amp; "*") +
  COUNTIF('Course Map'!$C$61, "*" &amp; S1 &amp; "*") &gt;= 1, 1, 0)</f>
        <v>0</v>
      </c>
      <c r="T2" s="237">
        <f>IF(
  COUNTIF('Course Map'!$D$19:$D$55, "*" &amp; T1 &amp; "*") +
  COUNTIF('Credit (Advanced Standing)'!$C$26:$C$41, "*" &amp; T1 &amp; "*") +
  COUNTIF('Course Map'!$C$61, "*" &amp; T1 &amp; "*") &gt;= 1, 1, 0)</f>
        <v>0</v>
      </c>
      <c r="U2" s="237">
        <f>IF(
  COUNTIF('Course Map'!$D$19:$D$55, "*" &amp; U1 &amp; "*") +
  COUNTIF('Credit (Advanced Standing)'!$C$26:$C$41, "*" &amp; U1 &amp; "*") +
  COUNTIF('Course Map'!$C$61, "*" &amp; U1 &amp; "*") &gt;= 1, 1, 0)</f>
        <v>0</v>
      </c>
      <c r="V2" s="237">
        <f>IF(
  COUNTIF('Course Map'!$D$19:$D$55, "*" &amp; V1 &amp; "*") +
  COUNTIF('Credit (Advanced Standing)'!$C$26:$C$41, "*" &amp; V1 &amp; "*") +
  COUNTIF('Course Map'!$C$61, "*" &amp; V1 &amp; "*") &gt;= 1, 1, 0)</f>
        <v>0</v>
      </c>
      <c r="W2" s="238">
        <f>IF(
  COUNTIF('Course Map'!$D$19:$D$55, "*" &amp; W1 &amp; "*") +
  COUNTIF('Credit (Advanced Standing)'!$C$26:$C$41, "*" &amp; W1 &amp; "*") +
  COUNTIF('Course Map'!$C$61, "*" &amp; W1 &amp; "*") &gt;= 1, 1, 0)</f>
        <v>0</v>
      </c>
      <c r="X2" s="237">
        <f>IF(
  COUNTIF('Course Map'!$D$19:$D$55, "*" &amp; X1 &amp; "*") +
  COUNTIF('Credit (Advanced Standing)'!$C$26:$C$41, "*" &amp; X1 &amp; "*") +
  COUNTIF('Course Map'!$C$61, "*" &amp; X1 &amp; "*") &gt;= 1, 1, 0)</f>
        <v>0</v>
      </c>
      <c r="Y2" s="237"/>
      <c r="Z2" s="237"/>
      <c r="AA2" s="237"/>
      <c r="AB2" s="237"/>
      <c r="AC2" s="237"/>
    </row>
    <row r="4" spans="1:29" x14ac:dyDescent="0.25">
      <c r="A4" s="235" t="s">
        <v>584</v>
      </c>
      <c r="B4" s="235" t="s">
        <v>2</v>
      </c>
      <c r="C4" s="235" t="s">
        <v>583</v>
      </c>
      <c r="D4" s="239" t="s">
        <v>553</v>
      </c>
      <c r="E4" s="241" t="s">
        <v>550</v>
      </c>
      <c r="I4" s="240"/>
    </row>
    <row r="5" spans="1:29" x14ac:dyDescent="0.25">
      <c r="B5" s="235">
        <f>INDEX('[1]Course Map'!$D:$D, 6)</f>
        <v>0</v>
      </c>
      <c r="C5" s="235" t="str">
        <f>INDEX('Course Map'!$D:$D, 8)</f>
        <v>Select Year here</v>
      </c>
      <c r="D5" s="240" t="str">
        <f>IF(OR(
    AND($C5&lt;=2021, SUM($E5:$K5)&gt;=1),
    AND($C5&lt;=2021, D8="Yes", SUM($L5:$M5)=2),
    AND($C5&gt;=2022, D8="Yes", $J5=1),
    AND($C5&gt;=2022, D8="No", SUM($E5:$I5)&gt;=1)
), "Completed", "Incomplete")</f>
        <v>Incomplete</v>
      </c>
      <c r="E5" s="237">
        <f>IF(
  COUNTIF('Course Map'!$D$19:$D$55, "*" &amp; E4 &amp; "*") +
  COUNTIF('Credit (Advanced Standing)'!$C$26:$C$41, "*" &amp; E4 &amp; "*") +
  COUNTIF('Course Map'!$C$61, "*" &amp; E4 &amp; "*") &gt;= 1, 1, 0)</f>
        <v>0</v>
      </c>
      <c r="I5" s="240"/>
    </row>
    <row r="7" spans="1:29" s="241" customFormat="1" x14ac:dyDescent="0.25">
      <c r="A7" s="241" t="s">
        <v>585</v>
      </c>
      <c r="B7" s="241" t="s">
        <v>2</v>
      </c>
      <c r="C7" s="241" t="s">
        <v>583</v>
      </c>
      <c r="D7" s="241" t="s">
        <v>288</v>
      </c>
      <c r="E7" s="239" t="s">
        <v>287</v>
      </c>
      <c r="F7" s="236" t="s">
        <v>31</v>
      </c>
      <c r="G7" s="239" t="s">
        <v>241</v>
      </c>
      <c r="H7" s="241" t="s">
        <v>37</v>
      </c>
      <c r="I7" s="241" t="s">
        <v>41</v>
      </c>
      <c r="J7" s="241" t="s">
        <v>246</v>
      </c>
      <c r="K7" s="239" t="s">
        <v>247</v>
      </c>
      <c r="L7" s="236" t="s">
        <v>34</v>
      </c>
      <c r="M7" s="236" t="s">
        <v>47</v>
      </c>
      <c r="N7" s="236" t="s">
        <v>245</v>
      </c>
      <c r="O7" s="239" t="s">
        <v>249</v>
      </c>
      <c r="P7" s="241" t="s">
        <v>44</v>
      </c>
      <c r="Q7" s="241" t="s">
        <v>50</v>
      </c>
      <c r="R7" s="241" t="s">
        <v>248</v>
      </c>
      <c r="S7" s="239" t="s">
        <v>250</v>
      </c>
      <c r="T7" s="241" t="s">
        <v>85</v>
      </c>
      <c r="U7" s="241" t="s">
        <v>91</v>
      </c>
      <c r="V7" s="241" t="s">
        <v>65</v>
      </c>
      <c r="W7" s="241" t="s">
        <v>586</v>
      </c>
      <c r="X7" s="241" t="s">
        <v>52</v>
      </c>
    </row>
    <row r="8" spans="1:29" s="241" customFormat="1" x14ac:dyDescent="0.25">
      <c r="B8" s="235">
        <f>INDEX('[1]Course Map'!$D:$D, 6)</f>
        <v>0</v>
      </c>
      <c r="C8" s="235" t="str">
        <f>INDEX('Course Map'!$D:$D, 8)</f>
        <v>Select Year here</v>
      </c>
      <c r="D8" s="241" t="str">
        <f>IF(OR(
    AND($C8&lt;=2018, SUM($F8:$W8)&gt;=8),
    AND($C8&gt;=2019, $C8&lt;=2021, SUM($H8:$U8)&gt;=8),
    AND($C8=2022, SUM($H8:$U8)&gt;=8, X8=1),
    AND($C8&gt;=2023, SUM($I8:$V8, X8)&gt;=9)
), "Yes", "No")</f>
        <v>No</v>
      </c>
      <c r="E8" s="239" t="str">
        <f>IF(AND($C8&gt;=2019, SUM($F8:$K8)&gt;=3, SUM($F8:$O8)&gt;=4), "Yes", "No")</f>
        <v>No</v>
      </c>
      <c r="F8" s="236">
        <f>IF(
  COUNTIF('Course Map'!$D$19:$D$55, "*" &amp; F7 &amp; "*") +
  COUNTIF('Credit (Advanced Standing)'!$C$26:$C$41, "*" &amp; F7 &amp; "*") +
  COUNTIF('Course Map'!$C$61, "*" &amp; F7 &amp; "*") &gt;= 1, 1, 0)</f>
        <v>0</v>
      </c>
      <c r="G8" s="239">
        <f>IF(
  COUNTIF('Course Map'!$D$19:$D$55, "*" &amp; G7 &amp; "*") +
  COUNTIF('Credit (Advanced Standing)'!$C$26:$C$41, "*" &amp; G7 &amp; "*") +
  COUNTIF('Course Map'!$C$61, "*" &amp; G7 &amp; "*") &gt;= 1, 1, 0)</f>
        <v>0</v>
      </c>
      <c r="H8" s="241">
        <f>IF(
  COUNTIF('Course Map'!$D$19:$D$55, "*" &amp; H7 &amp; "*") +
  COUNTIF('Credit (Advanced Standing)'!$C$26:$C$41, "*" &amp; H7 &amp; "*") +
  COUNTIF('Course Map'!$C$61, "*" &amp; H7 &amp; "*") &gt;= 1, 1, 0)</f>
        <v>0</v>
      </c>
      <c r="I8" s="241">
        <f>IF(
  COUNTIF('Course Map'!$D$19:$D$55, "*" &amp; I7 &amp; "*") +
  COUNTIF('Credit (Advanced Standing)'!$C$26:$C$41, "*" &amp; I7 &amp; "*") +
  COUNTIF('Course Map'!$C$61, "*" &amp; I7 &amp; "*") &gt;= 1, 1, 0)</f>
        <v>0</v>
      </c>
      <c r="J8" s="241">
        <f>IF(
  COUNTIF('Course Map'!$D$19:$D$55, "*" &amp; J7 &amp; "*") +
  COUNTIF('Credit (Advanced Standing)'!$C$26:$C$41, "*" &amp; J7 &amp; "*") +
  COUNTIF('Course Map'!$C$61, "*" &amp; J7 &amp; "*") &gt;= 1, 1, 0)</f>
        <v>0</v>
      </c>
      <c r="K8" s="239">
        <f>IF(
  COUNTIF('Course Map'!$D$19:$D$55, "*" &amp; K7 &amp; "*") +
  COUNTIF('Credit (Advanced Standing)'!$C$26:$C$41, "*" &amp; K7 &amp; "*") +
  COUNTIF('Course Map'!$C$61, "*" &amp; K7 &amp; "*") &gt;= 1, 1, 0)</f>
        <v>0</v>
      </c>
      <c r="L8" s="236">
        <f>IF(
  COUNTIF('Course Map'!$D$19:$D$55, "*" &amp; L7 &amp; "*") +
  COUNTIF('Credit (Advanced Standing)'!$C$26:$C$41, "*" &amp; L7 &amp; "*") +
  COUNTIF('Course Map'!$C$61, "*" &amp; L7 &amp; "*") &gt;= 1, 1, 0)</f>
        <v>0</v>
      </c>
      <c r="M8" s="236">
        <f>IF(
  COUNTIF('Course Map'!$D$19:$D$55, "*" &amp; M7 &amp; "*") +
  COUNTIF('Credit (Advanced Standing)'!$C$26:$C$41, "*" &amp; M7 &amp; "*") +
  COUNTIF('Course Map'!$C$61, "*" &amp; M7 &amp; "*") &gt;= 1, 1, 0)</f>
        <v>0</v>
      </c>
      <c r="N8" s="236">
        <f>IF(
  COUNTIF('Course Map'!$D$19:$D$55, "*" &amp; N7 &amp; "*") +
  COUNTIF('Credit (Advanced Standing)'!$C$26:$C$41, "*" &amp; N7 &amp; "*") +
  COUNTIF('Course Map'!$C$61, "*" &amp; N7 &amp; "*") &gt;= 1, 1, 0)</f>
        <v>0</v>
      </c>
      <c r="O8" s="239">
        <f>IF(
  COUNTIF('Course Map'!$D$19:$D$55, "*" &amp; O7 &amp; "*") +
  COUNTIF('Credit (Advanced Standing)'!$C$26:$C$41, "*" &amp; O7 &amp; "*") +
  COUNTIF('Course Map'!$C$61, "*" &amp; O7 &amp; "*") &gt;= 1, 1, 0)</f>
        <v>0</v>
      </c>
      <c r="P8" s="241">
        <f>IF(
  COUNTIF('Course Map'!$D$19:$D$55, "*" &amp; P7 &amp; "*") +
  COUNTIF('Credit (Advanced Standing)'!$C$26:$C$41, "*" &amp; P7 &amp; "*") +
  COUNTIF('Course Map'!$C$61, "*" &amp; P7 &amp; "*") &gt;= 1, 1, 0)</f>
        <v>0</v>
      </c>
      <c r="Q8" s="241">
        <f>IF(
  COUNTIF('Course Map'!$D$19:$D$55, "*" &amp; Q7 &amp; "*") +
  COUNTIF('Credit (Advanced Standing)'!$C$26:$C$41, "*" &amp; Q7 &amp; "*") +
  COUNTIF('Course Map'!$C$61, "*" &amp; Q7 &amp; "*") &gt;= 1, 1, 0)</f>
        <v>0</v>
      </c>
      <c r="R8" s="241">
        <f>IF(
  COUNTIF('Course Map'!$D$19:$D$55, "*" &amp; R7 &amp; "*") +
  COUNTIF('Credit (Advanced Standing)'!$C$26:$C$41, "*" &amp; R7 &amp; "*") +
  COUNTIF('Course Map'!$C$61, "*" &amp; R7 &amp; "*") &gt;= 1, 1, 0)</f>
        <v>0</v>
      </c>
      <c r="S8" s="239">
        <f>IF(
  COUNTIF('Course Map'!$D$19:$D$55, "*" &amp; S7 &amp; "*") +
  COUNTIF('Credit (Advanced Standing)'!$C$26:$C$41, "*" &amp; S7 &amp; "*") +
  COUNTIF('Course Map'!$C$61, "*" &amp; S7 &amp; "*") &gt;= 1, 1, 0)</f>
        <v>0</v>
      </c>
      <c r="T8" s="241">
        <f>IF(
  COUNTIF('Course Map'!$D$19:$D$55, "*" &amp; T7 &amp; "*") +
  COUNTIF('Credit (Advanced Standing)'!$C$26:$C$41, "*" &amp; T7 &amp; "*") +
  COUNTIF('Course Map'!$C$61, "*" &amp; T7 &amp; "*") &gt;= 1, 1, 0)</f>
        <v>0</v>
      </c>
      <c r="U8" s="241">
        <f>IF(
  COUNTIF('Course Map'!$D$19:$D$55, "*" &amp; U7 &amp; "*") +
  COUNTIF('Credit (Advanced Standing)'!$C$26:$C$41, "*" &amp; U7 &amp; "*") +
  COUNTIF('Course Map'!$C$61, "*" &amp; U7 &amp; "*") &gt;= 1, 1, 0)</f>
        <v>0</v>
      </c>
      <c r="V8" s="241">
        <f>IF(
  COUNTIF('Course Map'!$D$19:$D$55, "*" &amp; V7 &amp; "*") +
  COUNTIF('Credit (Advanced Standing)'!$C$26:$C$41, "*" &amp; V7 &amp; "*") +
  COUNTIF('Course Map'!$C$61, "*" &amp; V7 &amp; "*") &gt;= 1, 1, 0)</f>
        <v>0</v>
      </c>
      <c r="W8" s="241">
        <f>IF(
  COUNTIF('Course Map'!$D$19:$D$55, "*" &amp; W7 &amp; "*") +
  COUNTIF('Credit (Advanced Standing)'!$C$26:$C$41, "*" &amp; W7 &amp; "*") +
  COUNTIF('Course Map'!$C$61, "*" &amp; W7 &amp; "*") &gt;= 1, 1, 0)</f>
        <v>0</v>
      </c>
      <c r="X8" s="241">
        <f>IF(
  COUNTIF('Course Map'!$D$19:$D$55, "*" &amp; X7 &amp; "*") +
  COUNTIF('Credit (Advanced Standing)'!$C$26:$C$41, "*" &amp; X7 &amp; "*") +
  COUNTIF('Course Map'!$C$61, "*" &amp; X7 &amp; "*") &gt;= 1, 1, 0)</f>
        <v>0</v>
      </c>
    </row>
    <row r="9" spans="1:29" x14ac:dyDescent="0.25">
      <c r="E9" s="237"/>
      <c r="F9" s="237"/>
      <c r="G9" s="237"/>
      <c r="K9" s="237"/>
      <c r="L9" s="237"/>
      <c r="M9" s="237"/>
      <c r="N9" s="237"/>
      <c r="O9" s="237"/>
      <c r="S9" s="237"/>
    </row>
    <row r="10" spans="1:29" x14ac:dyDescent="0.25">
      <c r="A10" s="235" t="s">
        <v>587</v>
      </c>
      <c r="B10" s="235" t="s">
        <v>2</v>
      </c>
      <c r="C10" s="235" t="s">
        <v>583</v>
      </c>
      <c r="D10" s="235" t="s">
        <v>288</v>
      </c>
      <c r="E10" s="237" t="s">
        <v>287</v>
      </c>
      <c r="F10" s="238" t="s">
        <v>67</v>
      </c>
      <c r="G10" s="237" t="s">
        <v>99</v>
      </c>
      <c r="H10" s="235" t="s">
        <v>101</v>
      </c>
      <c r="I10" s="235" t="s">
        <v>103</v>
      </c>
      <c r="J10" s="235" t="s">
        <v>576</v>
      </c>
      <c r="K10" s="237" t="s">
        <v>114</v>
      </c>
      <c r="L10" s="237" t="s">
        <v>110</v>
      </c>
      <c r="M10" s="237" t="s">
        <v>123</v>
      </c>
      <c r="N10" s="237" t="s">
        <v>275</v>
      </c>
      <c r="O10" s="237"/>
      <c r="S10" s="237"/>
    </row>
    <row r="11" spans="1:29" x14ac:dyDescent="0.25">
      <c r="B11" s="235">
        <f>INDEX('[1]Course Map'!$D:$D, 6)</f>
        <v>0</v>
      </c>
      <c r="C11" s="235" t="str">
        <f>INDEX('Course Map'!$D:$D, 8)</f>
        <v>Select Year here</v>
      </c>
      <c r="D11" s="235" t="str">
        <f>IF(
    AND($C11&gt;=2026, SUM($F11:$L11)=7, SUM($M11, $N11)&gt;=1), "Yes", "No")</f>
        <v>No</v>
      </c>
      <c r="E11" s="237" t="str">
        <f>IF(
    AND($C11=2026, SUM($F11:$I11, -$H11)=3, SUM($J11:$L11)&gt;=1), "Yes", "No")</f>
        <v>No</v>
      </c>
      <c r="F11" s="238">
        <f>IF(
  COUNTIF('Course Map'!$D$19:$D$55, "*" &amp; F10 &amp; "*") +
  COUNTIF('Credit (Advanced Standing)'!$C$26:$C$41, "*" &amp; F10 &amp; "*") +
  COUNTIF('Course Map'!$C$61, "*" &amp; F10 &amp; "*") &gt;= 1, 1, 0)</f>
        <v>0</v>
      </c>
      <c r="G11" s="237">
        <f>IF(
  COUNTIF('Course Map'!$D$19:$D$55, "*" &amp; G10 &amp; "*") +
  COUNTIF('Credit (Advanced Standing)'!$C$26:$C$41, "*" &amp; G10 &amp; "*") +
  COUNTIF('Course Map'!$C$61, "*" &amp; G10 &amp; "*") &gt;= 1, 1, 0)</f>
        <v>0</v>
      </c>
      <c r="H11" s="235">
        <f>IF(
  COUNTIF('Course Map'!$D$19:$D$55, "*" &amp; H10 &amp; "*") +
  COUNTIF('Credit (Advanced Standing)'!$C$26:$C$41, "*" &amp; H10 &amp; "*") +
  COUNTIF('Course Map'!$C$61, "*" &amp; H10 &amp; "*") &gt;= 1, 1, 0)</f>
        <v>0</v>
      </c>
      <c r="I11" s="235">
        <f>IF(
  COUNTIF('Course Map'!$D$19:$D$55, "*" &amp; I10 &amp; "*") +
  COUNTIF('Credit (Advanced Standing)'!$C$26:$C$41, "*" &amp; I10 &amp; "*") +
  COUNTIF('Course Map'!$C$61, "*" &amp; I10 &amp; "*") &gt;= 1, 1, 0)</f>
        <v>0</v>
      </c>
      <c r="J11" s="235">
        <f>IF(
  COUNTIF('Course Map'!$D$19:$D$55, "*" &amp; J10 &amp; "*") +
  COUNTIF('Credit (Advanced Standing)'!$C$26:$C$41, "*" &amp; J10 &amp; "*") +
  COUNTIF('Course Map'!$C$61, "*" &amp; J10 &amp; "*") &gt;= 1, 1, 0)</f>
        <v>0</v>
      </c>
      <c r="K11" s="237">
        <f>IF(
  COUNTIF('Course Map'!$D$19:$D$55, "*" &amp; K10 &amp; "*") +
  COUNTIF('Credit (Advanced Standing)'!$C$26:$C$41, "*" &amp; K10 &amp; "*") +
  COUNTIF('Course Map'!$C$61, "*" &amp; K10 &amp; "*") &gt;= 1, 1, 0)</f>
        <v>0</v>
      </c>
      <c r="L11" s="237">
        <f>IF(
  COUNTIF('Course Map'!$D$19:$D$55, "*" &amp; L10 &amp; "*") +
  COUNTIF('Credit (Advanced Standing)'!$C$26:$C$41, "*" &amp; L10 &amp; "*") +
  COUNTIF('Course Map'!$C$61, "*" &amp; L10 &amp; "*") &gt;= 1, 1, 0)</f>
        <v>0</v>
      </c>
      <c r="M11" s="237">
        <f>IF(
  COUNTIF('Course Map'!$D$19:$D$55, "*" &amp; M10 &amp; "*") +
  COUNTIF('Credit (Advanced Standing)'!$C$26:$C$41, "*" &amp; M10 &amp; "*") +
  COUNTIF('Course Map'!$C$61, "*" &amp; M10 &amp; "*") &gt;= 1, 1, 0)</f>
        <v>0</v>
      </c>
      <c r="N11" s="237">
        <f>IF(
  COUNTIF('Course Map'!$D$19:$D$55, "*" &amp; N10 &amp; "*") +
  COUNTIF('Credit (Advanced Standing)'!$C$26:$C$41, "*" &amp; N10 &amp; "*") +
  COUNTIF('Course Map'!$C$61, "*" &amp; N10 &amp; "*") &gt;= 1, 1, 0)</f>
        <v>0</v>
      </c>
      <c r="O11" s="237"/>
      <c r="S11" s="237"/>
    </row>
    <row r="13" spans="1:29" x14ac:dyDescent="0.25">
      <c r="A13" s="241" t="s">
        <v>588</v>
      </c>
      <c r="B13" s="235" t="s">
        <v>2</v>
      </c>
      <c r="C13" s="235" t="s">
        <v>583</v>
      </c>
      <c r="D13" s="235" t="s">
        <v>288</v>
      </c>
      <c r="E13" s="240" t="s">
        <v>287</v>
      </c>
      <c r="F13" s="235" t="s">
        <v>67</v>
      </c>
      <c r="G13" s="235" t="s">
        <v>99</v>
      </c>
      <c r="H13" s="235" t="s">
        <v>101</v>
      </c>
      <c r="I13" s="235" t="s">
        <v>103</v>
      </c>
      <c r="J13" s="235" t="s">
        <v>130</v>
      </c>
      <c r="K13" s="235" t="s">
        <v>148</v>
      </c>
      <c r="L13" s="235" t="s">
        <v>253</v>
      </c>
      <c r="M13" s="235" t="s">
        <v>576</v>
      </c>
      <c r="N13" s="235" t="s">
        <v>105</v>
      </c>
      <c r="O13" s="235" t="s">
        <v>107</v>
      </c>
      <c r="P13" s="235" t="s">
        <v>114</v>
      </c>
      <c r="Q13" s="235" t="s">
        <v>110</v>
      </c>
      <c r="R13" s="235" t="s">
        <v>112</v>
      </c>
      <c r="S13" s="235" t="s">
        <v>349</v>
      </c>
      <c r="T13" s="235" t="s">
        <v>116</v>
      </c>
      <c r="U13" s="235" t="s">
        <v>125</v>
      </c>
      <c r="V13" s="235" t="s">
        <v>123</v>
      </c>
      <c r="W13" s="235" t="s">
        <v>118</v>
      </c>
      <c r="X13" s="235" t="s">
        <v>120</v>
      </c>
      <c r="Y13" s="235" t="s">
        <v>589</v>
      </c>
      <c r="Z13" s="235" t="s">
        <v>275</v>
      </c>
      <c r="AA13" s="235" t="s">
        <v>356</v>
      </c>
    </row>
    <row r="14" spans="1:29" x14ac:dyDescent="0.25">
      <c r="B14" s="235">
        <f>INDEX('[1]Course Map'!$D:$D, 6)</f>
        <v>0</v>
      </c>
      <c r="C14" s="235" t="str">
        <f>INDEX('Course Map'!$D:$D, 8)</f>
        <v>Select Year here</v>
      </c>
      <c r="D14" s="235"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40" t="str">
        <f>IF(OR(
    AND($C14&gt;=2019, $C14&lt;=2022, SUM($G14:$I14)=3, SUM($M14:$R14, -$O14)&gt;=1),
    AND($C14&gt;=2023, $C14&lt;=2024, SUM($F14:$I14, -$H14, $P14)=4),
    AND($C14=2025, SUM($F14:$I14, -$H14)=3, SUM($M14:$Q14, -$O14)&gt;=1)
), "Yes", "No")</f>
        <v>No</v>
      </c>
      <c r="F14" s="237">
        <f>IF(
  COUNTIF('Course Map'!$D$19:$D$55, "*" &amp; F13 &amp; "*") +
  COUNTIF('Credit (Advanced Standing)'!$C$26:$C$41, "*" &amp; F13 &amp; "*") +
  COUNTIF('Course Map'!$C$61, "*" &amp; F13 &amp; "*") &gt;= 1, 1, 0)</f>
        <v>0</v>
      </c>
      <c r="G14" s="237">
        <f>IF(
  COUNTIF('Course Map'!$D$19:$D$55, "*" &amp; G13 &amp; "*") +
  COUNTIF('Credit (Advanced Standing)'!$C$26:$C$41, "*" &amp; G13 &amp; "*") +
  COUNTIF('Course Map'!$C$61, "*" &amp; G13 &amp; "*") &gt;= 1, 1, 0)</f>
        <v>0</v>
      </c>
      <c r="H14" s="237">
        <f>IF(
  COUNTIF('Course Map'!$D$19:$D$55, "*" &amp; H13 &amp; "*") +
  COUNTIF('Credit (Advanced Standing)'!$C$26:$C$41, "*" &amp; H13 &amp; "*") +
  COUNTIF('Course Map'!$C$61, "*" &amp; H13 &amp; "*") &gt;= 1, 1, 0)</f>
        <v>0</v>
      </c>
      <c r="I14" s="237">
        <f>IF(
  COUNTIF('Course Map'!$D$19:$D$55, "*" &amp; I13 &amp; "*") +
  COUNTIF('Credit (Advanced Standing)'!$C$26:$C$41, "*" &amp; I13 &amp; "*") +
  COUNTIF('Course Map'!$C$61, "*" &amp; I13 &amp; "*") &gt;= 1, 1, 0)</f>
        <v>0</v>
      </c>
      <c r="J14" s="237">
        <f>IF(
  COUNTIF('Course Map'!$D$19:$D$55, "*" &amp; J13 &amp; "*") +
  COUNTIF('Credit (Advanced Standing)'!$C$26:$C$41, "*" &amp; J13 &amp; "*") +
  COUNTIF('Course Map'!$C$61, "*" &amp; J13 &amp; "*") &gt;= 1, 1, 0)</f>
        <v>0</v>
      </c>
      <c r="K14" s="237">
        <f>IF(
  COUNTIF('Course Map'!$D$19:$D$55, "*" &amp; K13 &amp; "*") +
  COUNTIF('Credit (Advanced Standing)'!$C$26:$C$41, "*" &amp; K13 &amp; "*") +
  COUNTIF('Course Map'!$C$61, "*" &amp; K13 &amp; "*") &gt;= 1, 1, 0)</f>
        <v>0</v>
      </c>
      <c r="L14" s="237">
        <f>IF(
  COUNTIF('Course Map'!$D$19:$D$55, "*" &amp; L13 &amp; "*") +
  COUNTIF('Credit (Advanced Standing)'!$C$26:$C$41, "*" &amp; L13 &amp; "*") +
  COUNTIF('Course Map'!$C$61, "*" &amp; L13 &amp; "*") &gt;= 1, 1, 0)</f>
        <v>0</v>
      </c>
      <c r="M14" s="237">
        <f>IF(
  COUNTIF('Course Map'!$D$19:$D$55, "*" &amp; M13 &amp; "*") +
  COUNTIF('Credit (Advanced Standing)'!$C$26:$C$41, "*" &amp; M13 &amp; "*") +
  COUNTIF('Course Map'!$C$61, "*" &amp; M13 &amp; "*") &gt;= 1, 1, 0)</f>
        <v>0</v>
      </c>
      <c r="N14" s="237">
        <f>IF(
  COUNTIF('Course Map'!$D$19:$D$55, "*" &amp; N13 &amp; "*") +
  COUNTIF('Credit (Advanced Standing)'!$C$26:$C$41, "*" &amp; N13 &amp; "*") +
  COUNTIF('Course Map'!$C$61, "*" &amp; N13 &amp; "*") &gt;= 1, 1, 0)</f>
        <v>0</v>
      </c>
      <c r="O14" s="237">
        <f>IF(
  COUNTIF('Course Map'!$D$19:$D$55, "*" &amp; O13 &amp; "*") +
  COUNTIF('Credit (Advanced Standing)'!$C$26:$C$41, "*" &amp; O13 &amp; "*") +
  COUNTIF('Course Map'!$C$61, "*" &amp; O13 &amp; "*") &gt;= 1, 1, 0)</f>
        <v>0</v>
      </c>
      <c r="P14" s="237">
        <f>IF(
  COUNTIF('Course Map'!$D$19:$D$55, "*" &amp; P13 &amp; "*") +
  COUNTIF('Credit (Advanced Standing)'!$C$26:$C$41, "*" &amp; P13 &amp; "*") +
  COUNTIF('Course Map'!$C$61, "*" &amp; P13 &amp; "*") &gt;= 1, 1, 0)</f>
        <v>0</v>
      </c>
      <c r="Q14" s="237">
        <f>IF(
  COUNTIF('Course Map'!$D$19:$D$55, "*" &amp; Q13 &amp; "*") +
  COUNTIF('Credit (Advanced Standing)'!$C$26:$C$41, "*" &amp; Q13 &amp; "*") +
  COUNTIF('Course Map'!$C$61, "*" &amp; Q13 &amp; "*") &gt;= 1, 1, 0)</f>
        <v>0</v>
      </c>
      <c r="R14" s="237">
        <f>IF(
  COUNTIF('Course Map'!$D$19:$D$55, "*" &amp; R13 &amp; "*") +
  COUNTIF('Credit (Advanced Standing)'!$C$26:$C$41, "*" &amp; R13 &amp; "*") +
  COUNTIF('Course Map'!$C$61, "*" &amp; R13 &amp; "*") &gt;= 1, 1, 0)</f>
        <v>0</v>
      </c>
      <c r="S14" s="237">
        <f>IF(
  COUNTIF('Course Map'!$D$19:$D$55, "*" &amp; S13 &amp; "*") +
  COUNTIF('Credit (Advanced Standing)'!$C$26:$C$41, "*" &amp; S13 &amp; "*") +
  COUNTIF('Course Map'!$C$61, "*" &amp; S13 &amp; "*") &gt;= 1, 1, 0)</f>
        <v>0</v>
      </c>
      <c r="T14" s="237">
        <f>IF(
  COUNTIF('Course Map'!$D$19:$D$55, "*" &amp; T13 &amp; "*") +
  COUNTIF('Credit (Advanced Standing)'!$C$26:$C$41, "*" &amp; T13 &amp; "*") +
  COUNTIF('Course Map'!$C$61, "*" &amp; T13 &amp; "*") &gt;= 1, 1, 0)</f>
        <v>0</v>
      </c>
      <c r="U14" s="237">
        <f>IF(
  COUNTIF('Course Map'!$D$19:$D$55, "*" &amp; U13 &amp; "*") +
  COUNTIF('Credit (Advanced Standing)'!$C$26:$C$41, "*" &amp; U13 &amp; "*") +
  COUNTIF('Course Map'!$C$61, "*" &amp; U13 &amp; "*") &gt;= 1, 1, 0)</f>
        <v>0</v>
      </c>
      <c r="V14" s="237">
        <f>IF(
  COUNTIF('Course Map'!$D$19:$D$55, "*" &amp; V13 &amp; "*") +
  COUNTIF('Credit (Advanced Standing)'!$C$26:$C$41, "*" &amp; V13 &amp; "*") +
  COUNTIF('Course Map'!$C$61, "*" &amp; V13 &amp; "*") &gt;= 1, 1, 0)</f>
        <v>0</v>
      </c>
      <c r="W14" s="237">
        <f>IF(
  COUNTIF('Course Map'!$D$19:$D$55, "*" &amp; W13 &amp; "*") +
  COUNTIF('Credit (Advanced Standing)'!$C$26:$C$41, "*" &amp; W13 &amp; "*") +
  COUNTIF('Course Map'!$C$61, "*" &amp; W13 &amp; "*") &gt;= 1, 1, 0)</f>
        <v>0</v>
      </c>
      <c r="X14" s="237">
        <f>IF(
  COUNTIF('Course Map'!$D$19:$D$55, "*" &amp; X13 &amp; "*") +
  COUNTIF('Credit (Advanced Standing)'!$C$26:$C$41, "*" &amp; X13 &amp; "*") +
  COUNTIF('Course Map'!$C$61, "*" &amp; X13 &amp; "*") &gt;= 1, 1, 0)</f>
        <v>0</v>
      </c>
      <c r="Y14" s="237">
        <f>IF(
  COUNTIF('Course Map'!$D$19:$D$55, "*" &amp; Y13 &amp; "*") +
  COUNTIF('Credit (Advanced Standing)'!$C$26:$C$41, "*" &amp; Y13 &amp; "*") +
  COUNTIF('Course Map'!$C$61, "*" &amp; Y13 &amp; "*") &gt;= 1, 1, 0)</f>
        <v>0</v>
      </c>
      <c r="Z14" s="237">
        <f>IF(
  COUNTIF('Course Map'!$D$19:$D$55, "*" &amp; Z13 &amp; "*") +
  COUNTIF('Credit (Advanced Standing)'!$C$26:$C$41, "*" &amp; Z13 &amp; "*") +
  COUNTIF('Course Map'!$C$61, "*" &amp; Z13 &amp; "*") &gt;= 1, 1, 0)</f>
        <v>0</v>
      </c>
      <c r="AA14" s="235">
        <f>IF(
  COUNTIF('Course Map'!$D$19:$D$55, "*" &amp; AA13 &amp; "*") +
  COUNTIF('Credit (Advanced Standing)'!$C$26:$C$41, "*" &amp; AA13 &amp; "*") +
  COUNTIF('Course Map'!$C$61, "*" &amp; AA13 &amp; "*") &gt;= 1, 1, 0)</f>
        <v>0</v>
      </c>
    </row>
    <row r="16" spans="1:29" x14ac:dyDescent="0.25">
      <c r="A16" s="235" t="s">
        <v>590</v>
      </c>
      <c r="B16" s="235" t="s">
        <v>2</v>
      </c>
      <c r="C16" s="235" t="s">
        <v>583</v>
      </c>
      <c r="D16" s="235" t="s">
        <v>288</v>
      </c>
      <c r="E16" s="240" t="s">
        <v>287</v>
      </c>
      <c r="F16" s="235" t="s">
        <v>64</v>
      </c>
      <c r="G16" s="235" t="s">
        <v>65</v>
      </c>
      <c r="H16" s="235" t="s">
        <v>70</v>
      </c>
      <c r="I16" s="235" t="s">
        <v>72</v>
      </c>
      <c r="J16" s="235" t="s">
        <v>77</v>
      </c>
      <c r="K16" s="240" t="s">
        <v>82</v>
      </c>
      <c r="L16" s="235" t="s">
        <v>75</v>
      </c>
      <c r="M16" s="235" t="s">
        <v>141</v>
      </c>
      <c r="N16" s="235" t="s">
        <v>78</v>
      </c>
      <c r="O16" s="235" t="s">
        <v>591</v>
      </c>
      <c r="P16" s="235" t="s">
        <v>80</v>
      </c>
      <c r="Q16" s="235" t="s">
        <v>586</v>
      </c>
      <c r="R16" s="237" t="s">
        <v>267</v>
      </c>
      <c r="S16" s="235" t="s">
        <v>68</v>
      </c>
      <c r="T16" s="237" t="s">
        <v>574</v>
      </c>
      <c r="U16" s="235" t="s">
        <v>575</v>
      </c>
      <c r="V16" s="235" t="s">
        <v>253</v>
      </c>
      <c r="W16" s="235" t="s">
        <v>148</v>
      </c>
      <c r="X16" s="235" t="s">
        <v>130</v>
      </c>
    </row>
    <row r="17" spans="1:24" x14ac:dyDescent="0.25">
      <c r="B17" s="235">
        <f>INDEX('[1]Course Map'!$D:$D, 6)</f>
        <v>0</v>
      </c>
      <c r="C17" s="235" t="str">
        <f>INDEX('Course Map'!$D:$D, 8)</f>
        <v>Select Year here</v>
      </c>
      <c r="D17" s="235"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40" t="str">
        <f>IF(AND($C17&gt;=2019, SUM($F17:$J17, -$I17)=4), "Yes", "No")</f>
        <v>No</v>
      </c>
      <c r="F17" s="235">
        <f>IF(
  COUNTIF('Course Map'!$D$19:$D$55, "*" &amp; F16 &amp; "*") +
  COUNTIF('Credit (Advanced Standing)'!$C$26:$C$41, "*" &amp; F16 &amp; "*") +
  COUNTIF('Course Map'!$C$61, "*" &amp; F16 &amp; "*") &gt;= 1, 1, 0)</f>
        <v>0</v>
      </c>
      <c r="G17" s="235">
        <f>IF(
  COUNTIF('Course Map'!$D$19:$D$55, "*" &amp; G16 &amp; "*") +
  COUNTIF('Credit (Advanced Standing)'!$C$26:$C$41, "*" &amp; G16 &amp; "*") +
  COUNTIF('Course Map'!$C$61, "*" &amp; G16 &amp; "*") &gt;= 1, 1, 0)</f>
        <v>0</v>
      </c>
      <c r="H17" s="235">
        <f>IF(
  COUNTIF('Course Map'!$D$19:$D$55, "*" &amp; H16 &amp; "*") +
  COUNTIF('Credit (Advanced Standing)'!$C$26:$C$41, "*" &amp; H16 &amp; "*") +
  COUNTIF('Course Map'!$C$61, "*" &amp; H16 &amp; "*") &gt;= 1, 1, 0)</f>
        <v>0</v>
      </c>
      <c r="I17" s="235">
        <f>IF(
  COUNTIF('Course Map'!$D$19:$D$55, "*" &amp; I16 &amp; "*") +
  COUNTIF('Credit (Advanced Standing)'!$C$26:$C$41, "*" &amp; I16 &amp; "*") +
  COUNTIF('Course Map'!$C$61, "*" &amp; I16 &amp; "*") &gt;= 1, 1, 0)</f>
        <v>0</v>
      </c>
      <c r="J17" s="235">
        <f>IF(
  COUNTIF('Course Map'!$D$19:$D$55, "*" &amp; J16 &amp; "*") +
  COUNTIF('Credit (Advanced Standing)'!$C$26:$C$41, "*" &amp; J16 &amp; "*") +
  COUNTIF('Course Map'!$C$61, "*" &amp; J16 &amp; "*") &gt;= 1, 1, 0)</f>
        <v>0</v>
      </c>
      <c r="K17" s="240">
        <f>IF(
  COUNTIF('Course Map'!$D$19:$D$55, "*" &amp; K16 &amp; "*") +
  COUNTIF('Credit (Advanced Standing)'!$C$26:$C$41, "*" &amp; K16 &amp; "*") +
  COUNTIF('Course Map'!$C$61, "*" &amp; K16 &amp; "*") &gt;= 1, 1, 0)</f>
        <v>0</v>
      </c>
      <c r="L17" s="235">
        <f>IF(
  COUNTIF('Course Map'!$D$19:$D$55, "*" &amp; L16 &amp; "*") +
  COUNTIF('Credit (Advanced Standing)'!$C$26:$C$41, "*" &amp; L16 &amp; "*") +
  COUNTIF('Course Map'!$C$61, "*" &amp; L16 &amp; "*") &gt;= 1, 1, 0)</f>
        <v>0</v>
      </c>
      <c r="M17" s="235">
        <f>IF(
  COUNTIF('Course Map'!$D$19:$D$55, "*" &amp; M16 &amp; "*") +
  COUNTIF('Credit (Advanced Standing)'!$C$26:$C$41, "*" &amp; M16 &amp; "*") +
  COUNTIF('Course Map'!$C$61, "*" &amp; M16 &amp; "*") &gt;= 1, 1, 0)</f>
        <v>0</v>
      </c>
      <c r="N17" s="235">
        <f>IF(
  COUNTIF('Course Map'!$D$19:$D$55, "*" &amp; N16 &amp; "*") +
  COUNTIF('Credit (Advanced Standing)'!$C$26:$C$41, "*" &amp; N16 &amp; "*") +
  COUNTIF('Course Map'!$C$61, "*" &amp; N16 &amp; "*") &gt;= 1, 1, 0)</f>
        <v>0</v>
      </c>
      <c r="O17" s="235">
        <f>IF(
  COUNTIF('Course Map'!$D$19:$D$55, "*" &amp; O16 &amp; "*") +
  COUNTIF('Credit (Advanced Standing)'!$C$26:$C$41, "*" &amp; O16 &amp; "*") +
  COUNTIF('Course Map'!$C$61, "*" &amp; O16 &amp; "*") &gt;= 1, 1, 0)</f>
        <v>0</v>
      </c>
      <c r="P17" s="235">
        <f>IF(
  COUNTIF('Course Map'!$D$19:$D$55, "*" &amp; P16 &amp; "*") +
  COUNTIF('Credit (Advanced Standing)'!$C$26:$C$41, "*" &amp; P16 &amp; "*") +
  COUNTIF('Course Map'!$C$61, "*" &amp; P16 &amp; "*") &gt;= 1, 1, 0)</f>
        <v>0</v>
      </c>
      <c r="Q17" s="235">
        <f>IF(
  COUNTIF('Course Map'!$D$19:$D$55, "*" &amp; Q16 &amp; "*") +
  COUNTIF('Credit (Advanced Standing)'!$C$26:$C$41, "*" &amp; Q16 &amp; "*") +
  COUNTIF('Course Map'!$C$61, "*" &amp; Q16 &amp; "*") &gt;= 1, 1, 0)</f>
        <v>0</v>
      </c>
      <c r="R17" s="237">
        <f>IF(
  COUNTIF('Course Map'!$D$19:$D$55, "*" &amp; R16 &amp; "*") +
  COUNTIF('Credit (Advanced Standing)'!$C$26:$C$41, "*" &amp; R16 &amp; "*") +
  COUNTIF('Course Map'!$C$61, "*" &amp; R16 &amp; "*") &gt;= 1, 1, 0)</f>
        <v>0</v>
      </c>
      <c r="S17" s="235">
        <f>IF(
  COUNTIF('Course Map'!$D$19:$D$55, "*" &amp; S16 &amp; "*") +
  COUNTIF('Credit (Advanced Standing)'!$C$26:$C$41, "*" &amp; S16 &amp; "*") +
  COUNTIF('Course Map'!$C$61, "*" &amp; S16 &amp; "*") &gt;= 1, 1, 0)</f>
        <v>0</v>
      </c>
      <c r="T17" s="237">
        <f>IF(
  COUNTIF('Course Map'!$D$19:$D$55, "*" &amp; T16 &amp; "*") +
  COUNTIF('Credit (Advanced Standing)'!$C$26:$C$41, "*" &amp; T16 &amp; "*") +
  COUNTIF('Course Map'!$C$61, "*" &amp; T16 &amp; "*") &gt;= 1, 1, 0)</f>
        <v>0</v>
      </c>
      <c r="U17" s="237">
        <f>IF(
  COUNTIF('Course Map'!$D$19:$D$55, "*" &amp; U16 &amp; "*") +
  COUNTIF('Credit (Advanced Standing)'!$C$26:$C$41, "*" &amp; U16 &amp; "*") +
  COUNTIF('Course Map'!$C$61, "*" &amp; U16 &amp; "*") &gt;= 1, 1, 0)</f>
        <v>0</v>
      </c>
      <c r="V17" s="237">
        <f>IF(
  COUNTIF('Course Map'!$D$19:$D$55, "*" &amp; V16 &amp; "*") +
  COUNTIF('Credit (Advanced Standing)'!$C$26:$C$41, "*" &amp; V16 &amp; "*") +
  COUNTIF('Course Map'!$C$61, "*" &amp; V16 &amp; "*") &gt;= 1, 1, 0)</f>
        <v>0</v>
      </c>
      <c r="W17" s="237">
        <f>IF(
  COUNTIF('Course Map'!$D$19:$D$55, "*" &amp; W16 &amp; "*") +
  COUNTIF('Credit (Advanced Standing)'!$C$26:$C$41, "*" &amp; W16 &amp; "*") +
  COUNTIF('Course Map'!$C$61, "*" &amp; W16 &amp; "*") &gt;= 1, 1, 0)</f>
        <v>0</v>
      </c>
      <c r="X17" s="237">
        <f>IF(
  COUNTIF('Course Map'!$D$19:$D$55, "*" &amp; X16 &amp; "*") +
  COUNTIF('Credit (Advanced Standing)'!$C$26:$C$41, "*" &amp; X16 &amp; "*") +
  COUNTIF('Course Map'!$C$61, "*" &amp; X16 &amp; "*") &gt;= 1, 1, 0)</f>
        <v>0</v>
      </c>
    </row>
    <row r="19" spans="1:24" x14ac:dyDescent="0.25">
      <c r="A19" s="235" t="s">
        <v>592</v>
      </c>
      <c r="B19" s="235" t="s">
        <v>2</v>
      </c>
      <c r="C19" s="235" t="s">
        <v>583</v>
      </c>
      <c r="D19" s="235" t="s">
        <v>288</v>
      </c>
      <c r="E19" s="240" t="s">
        <v>287</v>
      </c>
      <c r="F19" s="235" t="s">
        <v>84</v>
      </c>
      <c r="G19" s="235" t="s">
        <v>85</v>
      </c>
      <c r="H19" s="235" t="s">
        <v>91</v>
      </c>
      <c r="I19" s="235" t="s">
        <v>86</v>
      </c>
      <c r="J19" s="235" t="s">
        <v>88</v>
      </c>
      <c r="K19" s="235" t="s">
        <v>92</v>
      </c>
      <c r="L19" s="235" t="s">
        <v>94</v>
      </c>
      <c r="M19" s="235" t="s">
        <v>96</v>
      </c>
      <c r="N19" s="235" t="s">
        <v>593</v>
      </c>
      <c r="O19" s="235" t="s">
        <v>271</v>
      </c>
      <c r="P19" s="235" t="s">
        <v>274</v>
      </c>
      <c r="Q19" s="235" t="s">
        <v>55</v>
      </c>
      <c r="R19" s="235" t="s">
        <v>58</v>
      </c>
      <c r="S19" s="235" t="s">
        <v>342</v>
      </c>
    </row>
    <row r="20" spans="1:24" x14ac:dyDescent="0.25">
      <c r="B20" s="235">
        <f>INDEX('[1]Course Map'!$D:$D, 6)</f>
        <v>0</v>
      </c>
      <c r="C20" s="235" t="str">
        <f>INDEX('Course Map'!$D:$D, 8)</f>
        <v>Select Year here</v>
      </c>
      <c r="D20" s="235" t="str">
        <f>IF(OR(
    AND($C20&gt;=2016, $C20&lt;=2022, SUM($F20:$N20)&gt;=8),
    AND($C20&gt;=2016, $C20&lt;=2022, SUM(F20:H20, K20, O20:R20)=8)
), "Yes", "No")</f>
        <v>No</v>
      </c>
      <c r="E20" s="240" t="str">
        <f>IF(OR(
    AND($C20&gt;=2019, $C20&lt;=2022, SUM($F20:$H20)=3, SUM($F20:$M20)&gt;=4),
    AND($C20&gt;=2019, $C20&lt;=2023, SUM($F20:$H20)=3, SUM(K20, O20:P20)&gt;=1),
    AND($C20&gt;=2024, SUM($F20)=1, SUM($G20:$H20, $K20, $O20:$P20, $S20)&gt;=3)
), "Yes", "No")</f>
        <v>No</v>
      </c>
      <c r="F20" s="235">
        <f>IF(
  COUNTIF('Course Map'!$D$19:$D$55, "*" &amp; F19 &amp; "*") +
  COUNTIF('Credit (Advanced Standing)'!$C$26:$C$41, "*" &amp; F19 &amp; "*") +
  COUNTIF('Course Map'!$C$61, "*" &amp; F19 &amp; "*") &gt;= 1, 1, 0)</f>
        <v>0</v>
      </c>
      <c r="G20" s="235">
        <f>IF(
  COUNTIF('Course Map'!$D$19:$D$55, "*" &amp; G19 &amp; "*") +
  COUNTIF('Credit (Advanced Standing)'!$C$26:$C$41, "*" &amp; G19 &amp; "*") +
  COUNTIF('Course Map'!$C$61, "*" &amp; G19 &amp; "*") &gt;= 1, 1, 0)</f>
        <v>0</v>
      </c>
      <c r="H20" s="235">
        <f>IF(
  COUNTIF('Course Map'!$D$19:$D$55, "*" &amp; H19 &amp; "*") +
  COUNTIF('Credit (Advanced Standing)'!$C$26:$C$41, "*" &amp; H19 &amp; "*") +
  COUNTIF('Course Map'!$C$61, "*" &amp; H19 &amp; "*") &gt;= 1, 1, 0)</f>
        <v>0</v>
      </c>
      <c r="I20" s="235">
        <f>IF(
  COUNTIF('Course Map'!$D$19:$D$55, "*" &amp; I19 &amp; "*") +
  COUNTIF('Credit (Advanced Standing)'!$C$26:$C$41, "*" &amp; I19 &amp; "*") +
  COUNTIF('Course Map'!$C$61, "*" &amp; I19 &amp; "*") &gt;= 1, 1, 0)</f>
        <v>0</v>
      </c>
      <c r="J20" s="235">
        <f>IF(
  COUNTIF('Course Map'!$D$19:$D$55, "*" &amp; J19 &amp; "*") +
  COUNTIF('Credit (Advanced Standing)'!$C$26:$C$41, "*" &amp; J19 &amp; "*") +
  COUNTIF('Course Map'!$C$61, "*" &amp; J19 &amp; "*") &gt;= 1, 1, 0)</f>
        <v>0</v>
      </c>
      <c r="K20" s="235">
        <f>IF(
  COUNTIF('Course Map'!$D$19:$D$55, "*" &amp; K19 &amp; "*") +
  COUNTIF('Credit (Advanced Standing)'!$C$26:$C$41, "*" &amp; K19 &amp; "*") +
  COUNTIF('Course Map'!$C$61, "*" &amp; K19 &amp; "*") &gt;= 1, 1, 0)</f>
        <v>0</v>
      </c>
      <c r="L20" s="235">
        <f>IF(
  COUNTIF('Course Map'!$D$19:$D$55, "*" &amp; L19 &amp; "*") +
  COUNTIF('Credit (Advanced Standing)'!$C$26:$C$41, "*" &amp; L19 &amp; "*") +
  COUNTIF('Course Map'!$C$61, "*" &amp; L19 &amp; "*") &gt;= 1, 1, 0)</f>
        <v>0</v>
      </c>
      <c r="M20" s="235">
        <f>IF(
  COUNTIF('Course Map'!$D$19:$D$55, "*" &amp; M19 &amp; "*") +
  COUNTIF('Credit (Advanced Standing)'!$C$26:$C$41, "*" &amp; M19 &amp; "*") +
  COUNTIF('Course Map'!$C$61, "*" &amp; M19 &amp; "*") &gt;= 1, 1, 0)</f>
        <v>0</v>
      </c>
      <c r="N20" s="235">
        <f>IF(
  COUNTIF('Course Map'!$D$19:$D$55, "*" &amp; N19 &amp; "*") +
  COUNTIF('Credit (Advanced Standing)'!$C$26:$C$41, "*" &amp; N19 &amp; "*") +
  COUNTIF('Course Map'!$C$61, "*" &amp; N19 &amp; "*") &gt;= 1, 1, 0)</f>
        <v>0</v>
      </c>
      <c r="O20" s="235">
        <f>IF(
  COUNTIF('Course Map'!$D$19:$D$55, "*" &amp; O19 &amp; "*") +
  COUNTIF('Credit (Advanced Standing)'!$C$26:$C$41, "*" &amp; O19 &amp; "*") +
  COUNTIF('Course Map'!$C$61, "*" &amp; O19 &amp; "*") &gt;= 1, 1, 0)</f>
        <v>0</v>
      </c>
      <c r="P20" s="235">
        <f>IF(
  COUNTIF('Course Map'!$D$19:$D$55, "*" &amp; P19 &amp; "*") +
  COUNTIF('Credit (Advanced Standing)'!$C$26:$C$41, "*" &amp; P19 &amp; "*") +
  COUNTIF('Course Map'!$C$61, "*" &amp; P19 &amp; "*") &gt;= 1, 1, 0)</f>
        <v>0</v>
      </c>
      <c r="Q20" s="235">
        <f>IF(
  COUNTIF('Course Map'!$D$19:$D$55, "*" &amp; Q19 &amp; "*") +
  COUNTIF('Credit (Advanced Standing)'!$C$26:$C$41, "*" &amp; Q19 &amp; "*") +
  COUNTIF('Course Map'!$C$61, "*" &amp; Q19 &amp; "*") &gt;= 1, 1, 0)</f>
        <v>0</v>
      </c>
      <c r="R20" s="235">
        <f>IF(
  COUNTIF('Course Map'!$D$19:$D$55, "*" &amp; R19 &amp; "*") +
  COUNTIF('Credit (Advanced Standing)'!$C$26:$C$41, "*" &amp; R19 &amp; "*") +
  COUNTIF('Course Map'!$C$61, "*" &amp; R19 &amp; "*") &gt;= 1, 1, 0)</f>
        <v>0</v>
      </c>
      <c r="S20" s="235">
        <f>IF(
  COUNTIF('Course Map'!$D$19:$D$55, "*" &amp; S19 &amp; "*") +
  COUNTIF('Credit (Advanced Standing)'!$C$26:$C$41, "*" &amp; S19 &amp; "*") +
  COUNTIF('Course Map'!$C$61, "*" &amp; S19 &amp; "*") &gt;= 1, 1, 0)</f>
        <v>0</v>
      </c>
    </row>
    <row r="22" spans="1:24" x14ac:dyDescent="0.25">
      <c r="A22" s="235" t="s">
        <v>594</v>
      </c>
      <c r="B22" s="235" t="s">
        <v>2</v>
      </c>
      <c r="C22" s="235" t="s">
        <v>583</v>
      </c>
      <c r="D22" s="235" t="s">
        <v>288</v>
      </c>
      <c r="E22" s="240" t="s">
        <v>287</v>
      </c>
      <c r="F22" s="235" t="s">
        <v>127</v>
      </c>
      <c r="G22" s="235" t="s">
        <v>243</v>
      </c>
      <c r="H22" s="235" t="s">
        <v>244</v>
      </c>
      <c r="I22" s="235" t="s">
        <v>130</v>
      </c>
      <c r="J22" s="235" t="s">
        <v>251</v>
      </c>
      <c r="K22" s="235" t="s">
        <v>252</v>
      </c>
      <c r="L22" s="235" t="s">
        <v>133</v>
      </c>
      <c r="M22" s="235" t="s">
        <v>253</v>
      </c>
      <c r="N22" s="235" t="s">
        <v>136</v>
      </c>
      <c r="O22" s="235" t="s">
        <v>595</v>
      </c>
      <c r="P22" s="235" t="s">
        <v>358</v>
      </c>
      <c r="Q22" s="235" t="s">
        <v>278</v>
      </c>
      <c r="R22" s="235" t="s">
        <v>143</v>
      </c>
      <c r="S22" s="235" t="s">
        <v>145</v>
      </c>
      <c r="T22" s="235" t="s">
        <v>138</v>
      </c>
      <c r="U22" s="235" t="s">
        <v>141</v>
      </c>
      <c r="V22" s="235" t="s">
        <v>147</v>
      </c>
      <c r="W22" s="235" t="s">
        <v>356</v>
      </c>
    </row>
    <row r="23" spans="1:24" x14ac:dyDescent="0.25">
      <c r="B23" s="235">
        <f>INDEX('[1]Course Map'!$D:$D, 6)</f>
        <v>0</v>
      </c>
      <c r="C23" s="235" t="str">
        <f>INDEX('Course Map'!$D:$D, 8)</f>
        <v>Select Year here</v>
      </c>
      <c r="D23" s="235" t="str">
        <f>IF(OR(
    AND($C23&gt;=2016, $C23&lt;=2022, SUM($F23:$V23)&gt;=8),
    AND($C23&gt;=2016, $C23&lt;=2023, SUM($F23:$U23)&gt;=8),
    AND($C23&gt;=2024, SUM($F23:$S23, $W23)&gt;=8)
), "Yes", "No")</f>
        <v>No</v>
      </c>
      <c r="E23" s="240" t="str">
        <f>IF(OR(
    AND($C23&gt;=2019, $C23&lt;=2022, SUM($I23:$M23, $R23:$S23)=4),
    AND($C23=2023, SUM($F23:$M23, $S23)=4),
    AND($C23=2024, SUM($F23, $W23)=2, SUM($I23:$M23, $P23:$R23)&gt;=2),
    AND($C23&gt;=2025, SUM($I23, $W23)=2, SUM($L23, $P23:$S23)&gt;=2)
), "Yes", "No")</f>
        <v>No</v>
      </c>
      <c r="F23" s="235">
        <f>IF(
  COUNTIF('Course Map'!$D$19:$D$55, "*" &amp; F22 &amp; "*") +
  COUNTIF('Credit (Advanced Standing)'!$C$26:$C$41, "*" &amp; F22 &amp; "*") +
  COUNTIF('Course Map'!$C$61, "*" &amp; F22 &amp; "*") &gt;= 1, 1, 0)</f>
        <v>0</v>
      </c>
      <c r="G23" s="235">
        <f>IF(
  COUNTIF('Course Map'!$D$19:$D$55, "*" &amp; G22 &amp; "*") +
  COUNTIF('Credit (Advanced Standing)'!$C$26:$C$41, "*" &amp; G22 &amp; "*") +
  COUNTIF('Course Map'!$C$61, "*" &amp; G22 &amp; "*") &gt;= 1, 1, 0)</f>
        <v>0</v>
      </c>
      <c r="H23" s="235">
        <f>IF(
  COUNTIF('Course Map'!$D$19:$D$55, "*" &amp; H22 &amp; "*") +
  COUNTIF('Credit (Advanced Standing)'!$C$26:$C$41, "*" &amp; H22 &amp; "*") +
  COUNTIF('Course Map'!$C$61, "*" &amp; H22 &amp; "*") &gt;= 1, 1, 0)</f>
        <v>0</v>
      </c>
      <c r="I23" s="235">
        <f>IF(
  COUNTIF('Course Map'!$D$19:$D$55, "*" &amp; I22 &amp; "*") +
  COUNTIF('Credit (Advanced Standing)'!$C$26:$C$41, "*" &amp; I22 &amp; "*") +
  COUNTIF('Course Map'!$C$61, "*" &amp; I22 &amp; "*") &gt;= 1, 1, 0)</f>
        <v>0</v>
      </c>
      <c r="J23" s="235">
        <f>IF(
  COUNTIF('Course Map'!$D$19:$D$55, "*" &amp; J22 &amp; "*") +
  COUNTIF('Credit (Advanced Standing)'!$C$26:$C$41, "*" &amp; J22 &amp; "*") +
  COUNTIF('Course Map'!$C$61, "*" &amp; J22 &amp; "*") &gt;= 1, 1, 0)</f>
        <v>0</v>
      </c>
      <c r="K23" s="235">
        <f>IF(
  COUNTIF('Course Map'!$D$19:$D$55, "*" &amp; K22 &amp; "*") +
  COUNTIF('Credit (Advanced Standing)'!$C$26:$C$41, "*" &amp; K22 &amp; "*") +
  COUNTIF('Course Map'!$C$61, "*" &amp; K22 &amp; "*") &gt;= 1, 1, 0)</f>
        <v>0</v>
      </c>
      <c r="L23" s="235">
        <f>IF(
  COUNTIF('Course Map'!$D$19:$D$55, "*" &amp; L22 &amp; "*") +
  COUNTIF('Credit (Advanced Standing)'!$C$26:$C$41, "*" &amp; L22 &amp; "*") +
  COUNTIF('Course Map'!$C$61, "*" &amp; L22 &amp; "*") &gt;= 1, 1, 0)</f>
        <v>0</v>
      </c>
      <c r="M23" s="235">
        <f>IF(
  COUNTIF('Course Map'!$D$19:$D$55, "*" &amp; M22 &amp; "*") +
  COUNTIF('Credit (Advanced Standing)'!$C$26:$C$41, "*" &amp; M22 &amp; "*") +
  COUNTIF('Course Map'!$C$61, "*" &amp; M22 &amp; "*") &gt;= 1, 1, 0)</f>
        <v>0</v>
      </c>
      <c r="N23" s="235">
        <f>IF(
  COUNTIF('Course Map'!$D$19:$D$55, "*" &amp; N22 &amp; "*") +
  COUNTIF('Credit (Advanced Standing)'!$C$26:$C$41, "*" &amp; N22 &amp; "*") +
  COUNTIF('Course Map'!$C$61, "*" &amp; N22 &amp; "*") &gt;= 1, 1, 0)</f>
        <v>0</v>
      </c>
      <c r="O23" s="235">
        <f>IF(
  COUNTIF('Course Map'!$D$19:$D$55, "*" &amp; O22 &amp; "*") +
  COUNTIF('Credit (Advanced Standing)'!$C$26:$C$41, "*" &amp; O22 &amp; "*") +
  COUNTIF('Course Map'!$C$61, "*" &amp; O22 &amp; "*") &gt;= 1, 1, 0)</f>
        <v>0</v>
      </c>
      <c r="P23" s="235">
        <f>IF(
  COUNTIF('Course Map'!$D$19:$D$55, "*" &amp; P22 &amp; "*") +
  COUNTIF('Credit (Advanced Standing)'!$C$26:$C$41, "*" &amp; P22 &amp; "*") +
  COUNTIF('Course Map'!$C$61, "*" &amp; P22 &amp; "*") &gt;= 1, 1, 0)</f>
        <v>0</v>
      </c>
      <c r="Q23" s="235">
        <f>IF(
  COUNTIF('Course Map'!$D$19:$D$55, "*" &amp; Q22 &amp; "*") +
  COUNTIF('Credit (Advanced Standing)'!$C$26:$C$41, "*" &amp; Q22 &amp; "*") +
  COUNTIF('Course Map'!$C$61, "*" &amp; Q22 &amp; "*") &gt;= 1, 1, 0)</f>
        <v>0</v>
      </c>
      <c r="R23" s="235">
        <f>IF(
  COUNTIF('Course Map'!$D$19:$D$55, "*" &amp; R22 &amp; "*") +
  COUNTIF('Credit (Advanced Standing)'!$C$26:$C$41, "*" &amp; R22 &amp; "*") +
  COUNTIF('Course Map'!$C$61, "*" &amp; R22 &amp; "*") &gt;= 1, 1, 0)</f>
        <v>0</v>
      </c>
      <c r="S23" s="235">
        <f>IF(
  COUNTIF('Course Map'!$D$19:$D$55, "*" &amp; S22 &amp; "*") +
  COUNTIF('Credit (Advanced Standing)'!$C$26:$C$41, "*" &amp; S22 &amp; "*") +
  COUNTIF('Course Map'!$C$61, "*" &amp; S22 &amp; "*") &gt;= 1, 1, 0)</f>
        <v>0</v>
      </c>
      <c r="T23" s="235">
        <f>IF(
  COUNTIF('Course Map'!$D$19:$D$55, "*" &amp; T22 &amp; "*") +
  COUNTIF('Credit (Advanced Standing)'!$C$26:$C$41, "*" &amp; T22 &amp; "*") +
  COUNTIF('Course Map'!$C$61, "*" &amp; T22 &amp; "*") &gt;= 1, 1, 0)</f>
        <v>0</v>
      </c>
      <c r="U23" s="235">
        <f>IF(
  COUNTIF('Course Map'!$D$19:$D$55, "*" &amp; U22 &amp; "*") +
  COUNTIF('Credit (Advanced Standing)'!$C$26:$C$41, "*" &amp; U22 &amp; "*") +
  COUNTIF('Course Map'!$C$61, "*" &amp; U22 &amp; "*") &gt;= 1, 1, 0)</f>
        <v>0</v>
      </c>
      <c r="V23" s="235">
        <f>IF(
  COUNTIF('Course Map'!$D$19:$D$55, "*" &amp; V22 &amp; "*") +
  COUNTIF('Credit (Advanced Standing)'!$C$26:$C$41, "*" &amp; V22 &amp; "*") +
  COUNTIF('Course Map'!$C$61, "*" &amp; V22 &amp; "*") &gt;= 1, 1, 0)</f>
        <v>0</v>
      </c>
      <c r="W23" s="235">
        <f>IF(
  COUNTIF('Course Map'!$D$19:$D$55, "*" &amp; W22 &amp; "*") +
  COUNTIF('Credit (Advanced Standing)'!$C$26:$C$41, "*" &amp; W22 &amp; "*") +
  COUNTIF('Course Map'!$C$61, "*" &amp; W22 &amp; "*") &gt;= 1, 1, 0)</f>
        <v>0</v>
      </c>
    </row>
    <row r="25" spans="1:24" x14ac:dyDescent="0.25">
      <c r="A25" s="235" t="s">
        <v>596</v>
      </c>
      <c r="B25" s="235" t="s">
        <v>2</v>
      </c>
      <c r="C25" s="235" t="s">
        <v>583</v>
      </c>
      <c r="D25" s="235" t="s">
        <v>288</v>
      </c>
      <c r="E25" s="240" t="s">
        <v>287</v>
      </c>
      <c r="F25" s="235" t="s">
        <v>127</v>
      </c>
      <c r="G25" s="235" t="s">
        <v>243</v>
      </c>
      <c r="H25" s="235" t="s">
        <v>244</v>
      </c>
      <c r="I25" s="235" t="s">
        <v>130</v>
      </c>
      <c r="J25" s="235" t="s">
        <v>251</v>
      </c>
      <c r="K25" s="235" t="s">
        <v>252</v>
      </c>
      <c r="L25" s="235" t="s">
        <v>148</v>
      </c>
      <c r="M25" s="235" t="s">
        <v>253</v>
      </c>
      <c r="N25" s="235" t="s">
        <v>151</v>
      </c>
      <c r="O25" s="235" t="s">
        <v>138</v>
      </c>
      <c r="P25" s="235" t="s">
        <v>152</v>
      </c>
      <c r="Q25" s="235" t="s">
        <v>141</v>
      </c>
      <c r="R25" s="235" t="s">
        <v>154</v>
      </c>
      <c r="S25" s="235" t="s">
        <v>356</v>
      </c>
    </row>
    <row r="26" spans="1:24" x14ac:dyDescent="0.25">
      <c r="B26" s="235">
        <f>INDEX('[1]Course Map'!$D:$D, 6)</f>
        <v>0</v>
      </c>
      <c r="C26" s="235" t="str">
        <f>INDEX('Course Map'!$D:$D, 8)</f>
        <v>Select Year here</v>
      </c>
      <c r="D26" s="235" t="str">
        <f>IF(OR(
    AND($C26&gt;=2016, $C26&lt;=2023, SUM($F26:$R26)&gt;=8),
    AND($C26&gt;=2024, SUM($F26,$L26:$S26)&gt;=8)
), "Yes", "No")</f>
        <v>No</v>
      </c>
      <c r="E26" s="240" t="str">
        <f>IF(OR(
    AND($C26&gt;=2019, $C26&lt;=2022, OR(
      AND(SUM($F26:$M26, $P26:$R26)&gt;=4),
      AND(SUM($I26:$M26, $R26)&gt;=3, SUM($P26:$Q26)&gt;=1))),
    AND($C26&gt;=2019, $C26&lt;=2020, SUM($F26:$M26, $O26:$R26, -$P26)&gt;=4),
    AND($C26=2023, SUM($F26:$M26, $R26)&gt;=4),
    AND($C26=2024, SUM($F26, $S26)=2, SUM($L26:$O26, $R26)&gt;=2),
    AND($C26&gt;=2025, SUM($L26, $S26)=2, SUM($N26:$R26, -$P26)&gt;=2)
), "Yes", "No")</f>
        <v>No</v>
      </c>
      <c r="F26" s="235">
        <f>IF(
  COUNTIF('Course Map'!$D$19:$D$55, "*" &amp; F25 &amp; "*") +
  COUNTIF('Credit (Advanced Standing)'!$C$26:$C$41, "*" &amp; F25 &amp; "*") +
  COUNTIF('Course Map'!$C$61, "*" &amp; F25 &amp; "*") &gt;= 1, 1, 0)</f>
        <v>0</v>
      </c>
      <c r="G26" s="235">
        <f>IF(
  COUNTIF('Course Map'!$D$19:$D$55, "*" &amp; G25 &amp; "*") +
  COUNTIF('Credit (Advanced Standing)'!$C$26:$C$41, "*" &amp; G25 &amp; "*") +
  COUNTIF('Course Map'!$C$61, "*" &amp; G25 &amp; "*") &gt;= 1, 1, 0)</f>
        <v>0</v>
      </c>
      <c r="H26" s="235">
        <f>IF(
  COUNTIF('Course Map'!$D$19:$D$55, "*" &amp; H25 &amp; "*") +
  COUNTIF('Credit (Advanced Standing)'!$C$26:$C$41, "*" &amp; H25 &amp; "*") +
  COUNTIF('Course Map'!$C$61, "*" &amp; H25 &amp; "*") &gt;= 1, 1, 0)</f>
        <v>0</v>
      </c>
      <c r="I26" s="235">
        <f>IF(
  COUNTIF('Course Map'!$D$19:$D$55, "*" &amp; I25 &amp; "*") +
  COUNTIF('Credit (Advanced Standing)'!$C$26:$C$41, "*" &amp; I25 &amp; "*") +
  COUNTIF('Course Map'!$C$61, "*" &amp; I25 &amp; "*") &gt;= 1, 1, 0)</f>
        <v>0</v>
      </c>
      <c r="J26" s="235">
        <f>IF(
  COUNTIF('Course Map'!$D$19:$D$55, "*" &amp; J25 &amp; "*") +
  COUNTIF('Credit (Advanced Standing)'!$C$26:$C$41, "*" &amp; J25 &amp; "*") +
  COUNTIF('Course Map'!$C$61, "*" &amp; J25 &amp; "*") &gt;= 1, 1, 0)</f>
        <v>0</v>
      </c>
      <c r="K26" s="235">
        <f>IF(
  COUNTIF('Course Map'!$D$19:$D$55, "*" &amp; K25 &amp; "*") +
  COUNTIF('Credit (Advanced Standing)'!$C$26:$C$41, "*" &amp; K25 &amp; "*") +
  COUNTIF('Course Map'!$C$61, "*" &amp; K25 &amp; "*") &gt;= 1, 1, 0)</f>
        <v>0</v>
      </c>
      <c r="L26" s="235">
        <f>IF(
  COUNTIF('Course Map'!$D$19:$D$55, "*" &amp; L25 &amp; "*") +
  COUNTIF('Credit (Advanced Standing)'!$C$26:$C$41, "*" &amp; L25 &amp; "*") +
  COUNTIF('Course Map'!$C$61, "*" &amp; L25 &amp; "*") &gt;= 1, 1, 0)</f>
        <v>0</v>
      </c>
      <c r="M26" s="235">
        <f>IF(
  COUNTIF('Course Map'!$D$19:$D$55, "*" &amp; M25 &amp; "*") +
  COUNTIF('Credit (Advanced Standing)'!$C$26:$C$41, "*" &amp; M25 &amp; "*") +
  COUNTIF('Course Map'!$C$61, "*" &amp; M25 &amp; "*") &gt;= 1, 1, 0)</f>
        <v>0</v>
      </c>
      <c r="N26" s="235">
        <f>IF(
  COUNTIF('Course Map'!$D$19:$D$55, "*" &amp; N25 &amp; "*") +
  COUNTIF('Credit (Advanced Standing)'!$C$26:$C$41, "*" &amp; N25 &amp; "*") +
  COUNTIF('Course Map'!$C$61, "*" &amp; N25 &amp; "*") &gt;= 1, 1, 0)</f>
        <v>0</v>
      </c>
      <c r="O26" s="235">
        <f>IF(
  COUNTIF('Course Map'!$D$19:$D$55, "*" &amp; O25 &amp; "*") +
  COUNTIF('Credit (Advanced Standing)'!$C$26:$C$41, "*" &amp; O25 &amp; "*") +
  COUNTIF('Course Map'!$C$61, "*" &amp; O25 &amp; "*") &gt;= 1, 1, 0)</f>
        <v>0</v>
      </c>
      <c r="P26" s="235">
        <f>IF(
  COUNTIF('Course Map'!$D$19:$D$55, "*" &amp; P25 &amp; "*") +
  COUNTIF('Credit (Advanced Standing)'!$C$26:$C$41, "*" &amp; P25 &amp; "*") +
  COUNTIF('Course Map'!$C$61, "*" &amp; P25 &amp; "*") &gt;= 1, 1, 0)</f>
        <v>0</v>
      </c>
      <c r="Q26" s="235">
        <f>IF(
  COUNTIF('Course Map'!$D$19:$D$55, "*" &amp; Q25 &amp; "*") +
  COUNTIF('Credit (Advanced Standing)'!$C$26:$C$41, "*" &amp; Q25 &amp; "*") +
  COUNTIF('Course Map'!$C$61, "*" &amp; Q25 &amp; "*") &gt;= 1, 1, 0)</f>
        <v>0</v>
      </c>
      <c r="R26" s="235">
        <f>IF(
  COUNTIF('Course Map'!$D$19:$D$55, "*" &amp; R25 &amp; "*") +
  COUNTIF('Credit (Advanced Standing)'!$C$26:$C$41, "*" &amp; R25 &amp; "*") +
  COUNTIF('Course Map'!$C$61, "*" &amp; R25 &amp; "*") &gt;= 1, 1, 0)</f>
        <v>0</v>
      </c>
      <c r="S26" s="235">
        <f>IF(
  COUNTIF('Course Map'!$D$19:$D$55, "*" &amp; S25 &amp; "*") +
  COUNTIF('Credit (Advanced Standing)'!$C$26:$C$41, "*" &amp; S25 &amp; "*") +
  COUNTIF('Course Map'!$C$61, "*" &amp; S25 &amp; "*") &gt;= 1, 1, 0)</f>
        <v>0</v>
      </c>
    </row>
    <row r="28" spans="1:24" x14ac:dyDescent="0.25">
      <c r="A28" s="235" t="s">
        <v>597</v>
      </c>
      <c r="B28" s="235" t="s">
        <v>2</v>
      </c>
      <c r="C28" s="235" t="s">
        <v>583</v>
      </c>
      <c r="D28" s="235" t="s">
        <v>288</v>
      </c>
      <c r="E28" s="240" t="s">
        <v>287</v>
      </c>
      <c r="F28" s="235" t="s">
        <v>156</v>
      </c>
      <c r="G28" s="235" t="s">
        <v>67</v>
      </c>
      <c r="H28" s="235" t="s">
        <v>68</v>
      </c>
      <c r="I28" s="235" t="s">
        <v>92</v>
      </c>
      <c r="J28" s="235" t="s">
        <v>125</v>
      </c>
      <c r="K28" s="235" t="s">
        <v>199</v>
      </c>
      <c r="L28" s="240" t="s">
        <v>164</v>
      </c>
      <c r="M28" s="235" t="s">
        <v>371</v>
      </c>
      <c r="N28" s="235" t="s">
        <v>173</v>
      </c>
      <c r="O28" s="240" t="s">
        <v>503</v>
      </c>
      <c r="P28" s="235" t="s">
        <v>182</v>
      </c>
      <c r="Q28" s="235" t="s">
        <v>107</v>
      </c>
      <c r="R28" s="235" t="s">
        <v>171</v>
      </c>
      <c r="S28" s="235" t="s">
        <v>176</v>
      </c>
      <c r="T28" s="235" t="s">
        <v>369</v>
      </c>
    </row>
    <row r="29" spans="1:24" x14ac:dyDescent="0.25">
      <c r="B29" s="235">
        <f>INDEX('[1]Course Map'!$D:$D, 6)</f>
        <v>0</v>
      </c>
      <c r="C29" s="235" t="str">
        <f>INDEX('Course Map'!$D:$D, 8)</f>
        <v>Select Year here</v>
      </c>
      <c r="D29" s="235" t="str">
        <f>IF(OR(
    AND($C29&gt;=2016, C29&lt;=2022, SUM($H29:$Q29)&gt;=8),
    AND($C29=2023, SUM($F29:$G29, $I29, $L29, $P29)&gt;=5, SUM($M29:$O29)&gt;=1, SUM($H29, $J29:$K29, $R29:$S29)&gt;=2),
    AND($C29=2024, SUM($F29, $T29, $I29:$P29, -$J29)&gt;=7, SUM($H29, $J29)&gt;=1),
    AND($C29&gt;=2025, SUM($F29, $T29, $K29:$P29, $H29:$I29)&gt;=8)
), "Yes", "No")</f>
        <v>No</v>
      </c>
      <c r="E29" s="240" t="str">
        <f>IF(OR(
    AND($C29&gt;=2019, $C29&lt;=2023, SUM($L29, $P29)&gt;=2, SUM($H29:$K29)&gt;=1, SUM($M29:$O29)&gt;=1),
    AND($C29=2024, SUM($L29:$P29)&gt;=3, SUM($H29:$P29)&gt;=4),
    AND($C29&gt;=2025, SUM($L29:$P29)&gt;=3, SUM($H29:$I29, $K29)&gt;=1)
), "Yes", "No")</f>
        <v>No</v>
      </c>
      <c r="F29" s="235">
        <f>IF(
  COUNTIF('Course Map'!$D$19:$D$55, "*" &amp; F28 &amp; "*") +
  COUNTIF('Credit (Advanced Standing)'!$C$26:$C$41, "*" &amp; F28 &amp; "*") +
  COUNTIF('Course Map'!$C$61, "*" &amp; F28 &amp; "*") &gt;= 1, 1, 0)</f>
        <v>0</v>
      </c>
      <c r="G29" s="235">
        <f>IF(
  COUNTIF('Course Map'!$D$19:$D$55, "*" &amp; G28 &amp; "*") +
  COUNTIF('Credit (Advanced Standing)'!$C$26:$C$41, "*" &amp; G28 &amp; "*") +
  COUNTIF('Course Map'!$C$61, "*" &amp; G28 &amp; "*") &gt;= 1, 1, 0)</f>
        <v>0</v>
      </c>
      <c r="H29" s="235">
        <f>IF(
  COUNTIF('Course Map'!$D$19:$D$55, "*" &amp; H28 &amp; "*") +
  COUNTIF('Credit (Advanced Standing)'!$C$26:$C$41, "*" &amp; H28 &amp; "*") +
  COUNTIF('Course Map'!$C$61, "*" &amp; H28 &amp; "*") &gt;= 1, 1, 0)</f>
        <v>0</v>
      </c>
      <c r="I29" s="235">
        <f>IF(
  COUNTIF('Course Map'!$D$19:$D$55, "*" &amp; I28 &amp; "*") +
  COUNTIF('Credit (Advanced Standing)'!$C$26:$C$41, "*" &amp; I28 &amp; "*") +
  COUNTIF('Course Map'!$C$61, "*" &amp; I28 &amp; "*") &gt;= 1, 1, 0)</f>
        <v>0</v>
      </c>
      <c r="J29" s="235">
        <f>IF(
  COUNTIF('Course Map'!$D$19:$D$55, "*" &amp; J28 &amp; "*") +
  COUNTIF('Credit (Advanced Standing)'!$C$26:$C$41, "*" &amp; J28 &amp; "*") +
  COUNTIF('Course Map'!$C$61, "*" &amp; J28 &amp; "*") &gt;= 1, 1, 0)</f>
        <v>0</v>
      </c>
      <c r="K29" s="235">
        <f>IF(
  COUNTIF('Course Map'!$D$19:$D$55, "*" &amp; K28 &amp; "*") +
  COUNTIF('Credit (Advanced Standing)'!$C$26:$C$41, "*" &amp; K28 &amp; "*") +
  COUNTIF('Course Map'!$C$61, "*" &amp; K28 &amp; "*") &gt;= 1, 1, 0)</f>
        <v>0</v>
      </c>
      <c r="L29" s="240">
        <f>IF(
  COUNTIF('Course Map'!$D$19:$D$55, "*" &amp; L28 &amp; "*") +
  COUNTIF('Credit (Advanced Standing)'!$C$26:$C$41, "*" &amp; L28 &amp; "*") +
  COUNTIF('Course Map'!$C$61, "*" &amp; L28 &amp; "*") &gt;= 1, 1, 0)</f>
        <v>0</v>
      </c>
      <c r="M29" s="235">
        <f>IF(
  COUNTIF('Course Map'!$D$19:$D$55, "*" &amp; M28 &amp; "*") +
  COUNTIF('Credit (Advanced Standing)'!$C$26:$C$41, "*" &amp; M28 &amp; "*") +
  COUNTIF('Course Map'!$C$61, "*" &amp; M28 &amp; "*") &gt;= 1, 1, 0)</f>
        <v>0</v>
      </c>
      <c r="N29" s="235">
        <f>IF(
  COUNTIF('Course Map'!$D$19:$D$55, "*" &amp; N28 &amp; "*") +
  COUNTIF('Credit (Advanced Standing)'!$C$26:$C$41, "*" &amp; N28 &amp; "*") +
  COUNTIF('Course Map'!$C$61, "*" &amp; N28 &amp; "*") &gt;= 1, 1, 0)</f>
        <v>0</v>
      </c>
      <c r="O29" s="240">
        <f>IF(
  COUNTIF('Course Map'!$D$19:$D$55, "*" &amp; O28 &amp; "*") +
  COUNTIF('Credit (Advanced Standing)'!$C$26:$C$41, "*" &amp; O28 &amp; "*") +
  COUNTIF('Course Map'!$C$61, "*" &amp; O28 &amp; "*") &gt;= 1, 1, 0)</f>
        <v>0</v>
      </c>
      <c r="P29" s="235">
        <f>IF(
  COUNTIF('Course Map'!$D$19:$D$55, "*" &amp; P28 &amp; "*") +
  COUNTIF('Credit (Advanced Standing)'!$C$26:$C$41, "*" &amp; P28 &amp; "*") +
  COUNTIF('Course Map'!$C$61, "*" &amp; P28 &amp; "*") &gt;= 1, 1, 0)</f>
        <v>0</v>
      </c>
      <c r="Q29" s="235">
        <f>IF(
  COUNTIF('Course Map'!$D$19:$D$55, "*" &amp; Q28 &amp; "*") +
  COUNTIF('Credit (Advanced Standing)'!$C$26:$C$41, "*" &amp; Q28 &amp; "*") +
  COUNTIF('Course Map'!$C$61, "*" &amp; Q28 &amp; "*") &gt;= 1, 1, 0)</f>
        <v>0</v>
      </c>
      <c r="R29" s="235">
        <f>IF(
  COUNTIF('Course Map'!$D$19:$D$55, "*" &amp; R28 &amp; "*") +
  COUNTIF('Credit (Advanced Standing)'!$C$26:$C$41, "*" &amp; R28 &amp; "*") +
  COUNTIF('Course Map'!$C$61, "*" &amp; R28 &amp; "*") &gt;= 1, 1, 0)</f>
        <v>0</v>
      </c>
      <c r="S29" s="235">
        <f>IF(
  COUNTIF('Course Map'!$D$19:$D$55, "*" &amp; S28 &amp; "*") +
  COUNTIF('Credit (Advanced Standing)'!$C$26:$C$41, "*" &amp; S28 &amp; "*") +
  COUNTIF('Course Map'!$C$61, "*" &amp; S28 &amp; "*") &gt;= 1, 1, 0)</f>
        <v>0</v>
      </c>
      <c r="T29" s="235">
        <f>IF(
  COUNTIF('Course Map'!$D$19:$D$55, "*" &amp; T28 &amp; "*") +
  COUNTIF('Credit (Advanced Standing)'!$C$26:$C$41, "*" &amp; T28 &amp; "*") +
  COUNTIF('Course Map'!$C$61, "*" &amp; T28 &amp; "*") &gt;= 1, 1, 0)</f>
        <v>0</v>
      </c>
    </row>
    <row r="31" spans="1:24" x14ac:dyDescent="0.25">
      <c r="A31" s="235" t="s">
        <v>598</v>
      </c>
      <c r="B31" s="235" t="s">
        <v>2</v>
      </c>
      <c r="C31" s="235" t="s">
        <v>583</v>
      </c>
      <c r="D31" s="235" t="s">
        <v>288</v>
      </c>
      <c r="E31" s="240" t="s">
        <v>287</v>
      </c>
      <c r="F31" s="235" t="s">
        <v>156</v>
      </c>
      <c r="G31" s="235" t="s">
        <v>163</v>
      </c>
      <c r="H31" s="235" t="s">
        <v>180</v>
      </c>
      <c r="I31" s="240" t="s">
        <v>280</v>
      </c>
      <c r="J31" s="235" t="s">
        <v>599</v>
      </c>
      <c r="K31" s="235" t="s">
        <v>173</v>
      </c>
      <c r="L31" s="240" t="s">
        <v>503</v>
      </c>
      <c r="M31" s="235" t="s">
        <v>504</v>
      </c>
      <c r="N31" s="235" t="s">
        <v>176</v>
      </c>
      <c r="O31" s="235" t="s">
        <v>178</v>
      </c>
      <c r="P31" s="235" t="s">
        <v>182</v>
      </c>
      <c r="Q31" s="235" t="s">
        <v>369</v>
      </c>
      <c r="R31" s="235" t="s">
        <v>164</v>
      </c>
      <c r="S31" s="235" t="s">
        <v>166</v>
      </c>
      <c r="T31" s="235" t="s">
        <v>168</v>
      </c>
      <c r="U31" s="235" t="s">
        <v>171</v>
      </c>
      <c r="V31" s="235" t="s">
        <v>161</v>
      </c>
      <c r="W31" s="235" t="s">
        <v>158</v>
      </c>
      <c r="X31" s="235" t="s">
        <v>600</v>
      </c>
    </row>
    <row r="32" spans="1:24" x14ac:dyDescent="0.25">
      <c r="B32" s="235">
        <f>INDEX('[1]Course Map'!$D:$D, 6)</f>
        <v>0</v>
      </c>
      <c r="C32" s="235" t="str">
        <f>INDEX('Course Map'!$D:$D, 8)</f>
        <v>Select Year here</v>
      </c>
      <c r="D32" s="235"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40" t="str">
        <f>IF(OR(
    AND($C32&gt;=2019, $C32&lt;=2022, SUM($F32:$I32)=3, SUM($M32+$N32+$S32)&gt;=1),
    AND($C32&gt;=2019, $C32&lt;=2023, SUM($F32+$H32+$S32)=3, SUM($G32+$I32+$N32)&gt;=1),
    AND($C32&gt;=2024, SUM($F32+$H32+$S32)=3, SUM($I32+$N32)&gt;=1)
), "Yes", "No")</f>
        <v>No</v>
      </c>
      <c r="F32" s="235">
        <f>IF(
  COUNTIF('Course Map'!$D$19:$D$55, "*" &amp; F31 &amp; "*") +
  COUNTIF('Credit (Advanced Standing)'!$C$26:$C$41, "*" &amp; F31 &amp; "*") +
  COUNTIF('Course Map'!$C$61, "*" &amp; F31 &amp; "*") &gt;= 1, 1, 0)</f>
        <v>0</v>
      </c>
      <c r="G32" s="235">
        <f>IF(
  COUNTIF('Course Map'!$D$19:$D$55, "*" &amp; G31 &amp; "*") +
  COUNTIF('Credit (Advanced Standing)'!$C$26:$C$41, "*" &amp; G31 &amp; "*") +
  COUNTIF('Course Map'!$C$61, "*" &amp; G31 &amp; "*") &gt;= 1, 1, 0)</f>
        <v>0</v>
      </c>
      <c r="H32" s="235">
        <f>IF(
  COUNTIF('Course Map'!$D$19:$D$55, "*" &amp; H31 &amp; "*") +
  COUNTIF('Credit (Advanced Standing)'!$C$26:$C$41, "*" &amp; H31 &amp; "*") +
  COUNTIF('Course Map'!$C$61, "*" &amp; H31 &amp; "*") &gt;= 1, 1, 0)</f>
        <v>0</v>
      </c>
      <c r="I32" s="240">
        <f>IF(
  COUNTIF('Course Map'!$D$19:$D$55, "*" &amp; I31 &amp; "*") +
  COUNTIF('Credit (Advanced Standing)'!$C$26:$C$41, "*" &amp; I31 &amp; "*") +
  COUNTIF('Course Map'!$C$61, "*" &amp; I31 &amp; "*") &gt;= 1, 1, 0)</f>
        <v>0</v>
      </c>
      <c r="J32" s="235">
        <f>IF(
  COUNTIF('Course Map'!$D$19:$D$55, "*" &amp; J31 &amp; "*") +
  COUNTIF('Credit (Advanced Standing)'!$C$26:$C$41, "*" &amp; J31 &amp; "*") +
  COUNTIF('Course Map'!$C$61, "*" &amp; J31 &amp; "*") &gt;= 1, 1, 0)</f>
        <v>0</v>
      </c>
      <c r="K32" s="235">
        <f>IF(
  COUNTIF('Course Map'!$D$19:$D$55, "*" &amp; K31 &amp; "*") +
  COUNTIF('Credit (Advanced Standing)'!$C$26:$C$41, "*" &amp; K31 &amp; "*") +
  COUNTIF('Course Map'!$C$61, "*" &amp; K31 &amp; "*") &gt;= 1, 1, 0)</f>
        <v>0</v>
      </c>
      <c r="L32" s="240">
        <f>IF(
  COUNTIF('Course Map'!$D$19:$D$55, "*" &amp; L31 &amp; "*") +
  COUNTIF('Credit (Advanced Standing)'!$C$26:$C$41, "*" &amp; L31 &amp; "*") +
  COUNTIF('Course Map'!$C$61, "*" &amp; L31 &amp; "*") &gt;= 1, 1, 0)</f>
        <v>0</v>
      </c>
      <c r="M32" s="235">
        <f>IF(
  COUNTIF('Course Map'!$D$19:$D$55, "*" &amp; M31 &amp; "*") +
  COUNTIF('Credit (Advanced Standing)'!$C$26:$C$41, "*" &amp; M31 &amp; "*") +
  COUNTIF('Course Map'!$C$61, "*" &amp; M31 &amp; "*") &gt;= 1, 1, 0)</f>
        <v>0</v>
      </c>
      <c r="N32" s="235">
        <f>IF(
  COUNTIF('Course Map'!$D$19:$D$55, "*" &amp; N31 &amp; "*") +
  COUNTIF('Credit (Advanced Standing)'!$C$26:$C$41, "*" &amp; N31 &amp; "*") +
  COUNTIF('Course Map'!$C$61, "*" &amp; N31 &amp; "*") &gt;= 1, 1, 0)</f>
        <v>0</v>
      </c>
      <c r="O32" s="235">
        <f>IF(
  COUNTIF('Course Map'!$D$19:$D$55, "*" &amp; O31 &amp; "*") +
  COUNTIF('Credit (Advanced Standing)'!$C$26:$C$41, "*" &amp; O31 &amp; "*") +
  COUNTIF('Course Map'!$C$61, "*" &amp; O31 &amp; "*") &gt;= 1, 1, 0)</f>
        <v>0</v>
      </c>
      <c r="P32" s="235">
        <f>IF(
  COUNTIF('Course Map'!$D$19:$D$55, "*" &amp; P31 &amp; "*") +
  COUNTIF('Credit (Advanced Standing)'!$C$26:$C$41, "*" &amp; P31 &amp; "*") +
  COUNTIF('Course Map'!$C$61, "*" &amp; P31 &amp; "*") &gt;= 1, 1, 0)</f>
        <v>0</v>
      </c>
      <c r="Q32" s="235">
        <f>IF(
  COUNTIF('Course Map'!$D$19:$D$55, "*" &amp; Q31 &amp; "*") +
  COUNTIF('Credit (Advanced Standing)'!$C$26:$C$41, "*" &amp; Q31 &amp; "*") +
  COUNTIF('Course Map'!$C$61, "*" &amp; Q31 &amp; "*") &gt;= 1, 1, 0)</f>
        <v>0</v>
      </c>
      <c r="R32" s="235">
        <f>IF(
  COUNTIF('Course Map'!$D$19:$D$55, "*" &amp; R31 &amp; "*") +
  COUNTIF('Credit (Advanced Standing)'!$C$26:$C$41, "*" &amp; R31 &amp; "*") +
  COUNTIF('Course Map'!$C$61, "*" &amp; R31 &amp; "*") &gt;= 1, 1, 0)</f>
        <v>0</v>
      </c>
      <c r="S32" s="235">
        <f>IF(
  COUNTIF('Course Map'!$D$19:$D$55, "*" &amp; S31 &amp; "*") +
  COUNTIF('Credit (Advanced Standing)'!$C$26:$C$41, "*" &amp; S31 &amp; "*") +
  COUNTIF('Course Map'!$C$61, "*" &amp; S31 &amp; "*") &gt;= 1, 1, 0)</f>
        <v>0</v>
      </c>
      <c r="T32" s="235">
        <f>IF(
  COUNTIF('Course Map'!$D$19:$D$55, "*" &amp; T31 &amp; "*") +
  COUNTIF('Credit (Advanced Standing)'!$C$26:$C$41, "*" &amp; T31 &amp; "*") +
  COUNTIF('Course Map'!$C$61, "*" &amp; T31 &amp; "*") &gt;= 1, 1, 0)</f>
        <v>0</v>
      </c>
      <c r="U32" s="235">
        <f>IF(
  COUNTIF('Course Map'!$D$19:$D$55, "*" &amp; U31 &amp; "*") +
  COUNTIF('Credit (Advanced Standing)'!$C$26:$C$41, "*" &amp; U31 &amp; "*") +
  COUNTIF('Course Map'!$C$61, "*" &amp; U31 &amp; "*") &gt;= 1, 1, 0)</f>
        <v>0</v>
      </c>
      <c r="V32" s="235">
        <f>IF(
  COUNTIF('Course Map'!$D$19:$D$55, "*" &amp; V31 &amp; "*") +
  COUNTIF('Credit (Advanced Standing)'!$C$26:$C$41, "*" &amp; V31 &amp; "*") +
  COUNTIF('Course Map'!$C$61, "*" &amp; V31 &amp; "*") &gt;= 1, 1, 0)</f>
        <v>0</v>
      </c>
      <c r="W32" s="235">
        <f>IF(
  COUNTIF('Course Map'!$D$19:$D$55, "*" &amp; W31 &amp; "*") +
  COUNTIF('Credit (Advanced Standing)'!$C$26:$C$41, "*" &amp; W31 &amp; "*") +
  COUNTIF('Course Map'!$C$61, "*" &amp; W31 &amp; "*") &gt;= 1, 1, 0)</f>
        <v>0</v>
      </c>
      <c r="X32" s="235">
        <f>IF(
  COUNTIF('Course Map'!$D$19:$D$55, "*" &amp; X31 &amp; "*") +
  COUNTIF('Credit (Advanced Standing)'!$C$26:$C$41, "*" &amp; X31 &amp; "*") +
  COUNTIF('Course Map'!$C$61, "*" &amp; X31 &amp; "*") &gt;= 1, 1, 0)</f>
        <v>0</v>
      </c>
    </row>
    <row r="34" spans="1:27" x14ac:dyDescent="0.25">
      <c r="A34" s="235" t="s">
        <v>601</v>
      </c>
      <c r="B34" s="235" t="s">
        <v>2</v>
      </c>
      <c r="C34" s="235" t="s">
        <v>583</v>
      </c>
      <c r="D34" s="235" t="s">
        <v>288</v>
      </c>
      <c r="E34" s="240" t="s">
        <v>287</v>
      </c>
      <c r="F34" s="235" t="s">
        <v>184</v>
      </c>
      <c r="G34" s="235" t="s">
        <v>185</v>
      </c>
      <c r="H34" s="235" t="s">
        <v>187</v>
      </c>
      <c r="I34" s="235" t="s">
        <v>189</v>
      </c>
      <c r="J34" s="235" t="s">
        <v>192</v>
      </c>
      <c r="K34" s="235" t="s">
        <v>196</v>
      </c>
      <c r="L34" s="240" t="s">
        <v>202</v>
      </c>
      <c r="M34" s="235" t="s">
        <v>602</v>
      </c>
      <c r="N34" s="240" t="s">
        <v>603</v>
      </c>
      <c r="O34" s="235" t="s">
        <v>388</v>
      </c>
      <c r="P34" s="240" t="s">
        <v>194</v>
      </c>
      <c r="Q34" s="242" t="s">
        <v>199</v>
      </c>
      <c r="R34" s="235" t="s">
        <v>293</v>
      </c>
      <c r="S34" s="240" t="s">
        <v>392</v>
      </c>
    </row>
    <row r="35" spans="1:27" x14ac:dyDescent="0.25">
      <c r="B35" s="235">
        <f>INDEX('[1]Course Map'!$D:$D, 6)</f>
        <v>0</v>
      </c>
      <c r="C35" s="235" t="str">
        <f>INDEX('Course Map'!$D:$D, 8)</f>
        <v>Select Year here</v>
      </c>
      <c r="D35" s="235" t="str">
        <f>IF(OR(
    AND($C35&gt;=2016, $C35&lt;=2018, SUM($F35:$L35, -$J35, $Q35)=7,(SUM($M35+$N35+$P35)&gt;=1)),
    AND($C35&gt;=2016, $C35&lt;=2018, SUM($F35:$L35, -$J35, $O35:$Q35)=8),
    AND($C35&gt;=2019, $C35&lt;=2022, SUM($F35:$L35)=7, SUM($M35:$Q37)&gt;=1),
    AND($C35=2023, SUM($F35:$L35, -$H35)=6, SUM($H35, $O35:$R37)&gt;=2),
    AND($C35=2023, SUM($F35:$L35, -$H35)=6, SUM($H35, $O35:$S37, -$R35)&gt;=2),
    AND($C35&gt;=2024, SUM($F35:$L35, $Q35)=8)
), "Yes", "No")</f>
        <v>No</v>
      </c>
      <c r="E35" s="240" t="str">
        <f>IF(OR(
    AND($C35&gt;=2019, $C35&lt;=2022, SUM($F35:$H35, $L35)=4),
    AND($C35=2023, SUM($F35+$G35+$I35+$L35)=4),
    AND($C35&gt;=2024, SUM($F35:$G35, $I35+$K35)=4)
), "Yes", "No")</f>
        <v>No</v>
      </c>
      <c r="F35" s="235">
        <f>IF(
  COUNTIF('Course Map'!$D$19:$D$55, "*" &amp; F34 &amp; "*") +
  COUNTIF('Credit (Advanced Standing)'!$C$26:$C$41, "*" &amp; F34 &amp; "*") +
  COUNTIF('Course Map'!$C$61, "*" &amp; F34 &amp; "*") &gt;= 1, 1, 0)</f>
        <v>0</v>
      </c>
      <c r="G35" s="235">
        <f>IF(
  COUNTIF('Course Map'!$D$19:$D$55, "*" &amp; G34 &amp; "*") +
  COUNTIF('Credit (Advanced Standing)'!$C$26:$C$41, "*" &amp; G34 &amp; "*") +
  COUNTIF('Course Map'!$C$61, "*" &amp; G34 &amp; "*") &gt;= 1, 1, 0)</f>
        <v>0</v>
      </c>
      <c r="H35" s="235">
        <f>IF(
  COUNTIF('Course Map'!$D$19:$D$55, "*" &amp; H34 &amp; "*") +
  COUNTIF('Credit (Advanced Standing)'!$C$26:$C$41, "*" &amp; H34 &amp; "*") +
  COUNTIF('Course Map'!$C$61, "*" &amp; H34 &amp; "*") &gt;= 1, 1, 0)</f>
        <v>0</v>
      </c>
      <c r="I35" s="235">
        <f>IF(
  COUNTIF('Course Map'!$D$19:$D$55, "*" &amp; I34 &amp; "*") +
  COUNTIF('Credit (Advanced Standing)'!$C$26:$C$41, "*" &amp; I34 &amp; "*") +
  COUNTIF('Course Map'!$C$61, "*" &amp; I34 &amp; "*") &gt;= 1, 1, 0)</f>
        <v>0</v>
      </c>
      <c r="J35" s="235">
        <f>IF(
  COUNTIF('Course Map'!$D$19:$D$55, "*" &amp; J34 &amp; "*") +
  COUNTIF('Credit (Advanced Standing)'!$C$26:$C$41, "*" &amp; J34 &amp; "*") +
  COUNTIF('Course Map'!$C$61, "*" &amp; J34 &amp; "*") &gt;= 1, 1, 0)</f>
        <v>0</v>
      </c>
      <c r="K35" s="235">
        <f>IF(
  COUNTIF('Course Map'!$D$19:$D$55, "*" &amp; K34 &amp; "*") +
  COUNTIF('Credit (Advanced Standing)'!$C$26:$C$41, "*" &amp; K34 &amp; "*") +
  COUNTIF('Course Map'!$C$61, "*" &amp; K34 &amp; "*") &gt;= 1, 1, 0)</f>
        <v>0</v>
      </c>
      <c r="L35" s="240">
        <f>IF(
  COUNTIF('Course Map'!$D$19:$D$55, "*" &amp; L34 &amp; "*") +
  COUNTIF('Credit (Advanced Standing)'!$C$26:$C$41, "*" &amp; L34 &amp; "*") +
  COUNTIF('Course Map'!$C$61, "*" &amp; L34 &amp; "*") &gt;= 1, 1, 0)</f>
        <v>0</v>
      </c>
      <c r="M35" s="235">
        <f>IF(
  COUNTIF('Course Map'!$D$19:$D$55, "*" &amp; M34 &amp; "*") +
  COUNTIF('Credit (Advanced Standing)'!$C$26:$C$41, "*" &amp; M34 &amp; "*") +
  COUNTIF('Course Map'!$C$61, "*" &amp; M34 &amp; "*") &gt;= 1, 1, 0)</f>
        <v>0</v>
      </c>
      <c r="N35" s="240">
        <f>IF(
  COUNTIF('Course Map'!$D$19:$D$55, "*" &amp; N34 &amp; "*") +
  COUNTIF('Credit (Advanced Standing)'!$C$26:$C$41, "*" &amp; N34 &amp; "*") +
  COUNTIF('Course Map'!$C$61, "*" &amp; N34 &amp; "*") &gt;= 1, 1, 0)</f>
        <v>0</v>
      </c>
      <c r="O35" s="235">
        <f>IF(
  COUNTIF('Course Map'!$D$19:$D$55, "*" &amp; O34 &amp; "*") +
  COUNTIF('Credit (Advanced Standing)'!$C$26:$C$41, "*" &amp; O34 &amp; "*") +
  COUNTIF('Course Map'!$C$61, "*" &amp; O34 &amp; "*") &gt;= 1, 1, 0)</f>
        <v>0</v>
      </c>
      <c r="P35" s="240">
        <f>IF(
  COUNTIF('Course Map'!$D$19:$D$55, "*" &amp; P34 &amp; "*") +
  COUNTIF('Credit (Advanced Standing)'!$C$26:$C$41, "*" &amp; P34 &amp; "*") +
  COUNTIF('Course Map'!$C$61, "*" &amp; P34 &amp; "*") &gt;= 1, 1, 0)</f>
        <v>0</v>
      </c>
      <c r="Q35" s="242">
        <f>IF(
  COUNTIF('Course Map'!$D$19:$D$55, "*" &amp; Q34 &amp; "*") +
  COUNTIF('Credit (Advanced Standing)'!$C$26:$C$41, "*" &amp; Q34 &amp; "*") +
  COUNTIF('Course Map'!$C$61, "*" &amp; Q34 &amp; "*") &gt;= 1, 1, 0)</f>
        <v>0</v>
      </c>
      <c r="R35" s="235">
        <f>IF(
  COUNTIF('Course Map'!$D$19:$D$55, "*" &amp; R34 &amp; "*") +
  COUNTIF('Credit (Advanced Standing)'!$C$26:$C$41, "*" &amp; R34 &amp; "*") +
  COUNTIF('Course Map'!$C$61, "*" &amp; R34 &amp; "*") &gt;= 1, 1, 0)</f>
        <v>0</v>
      </c>
      <c r="S35" s="240">
        <f>IF(
  COUNTIF('Course Map'!$D$19:$D$55, "*" &amp; S34 &amp; "*") +
  COUNTIF('Credit (Advanced Standing)'!$C$26:$C$41, "*" &amp; S34 &amp; "*") +
  COUNTIF('Course Map'!$C$61, "*" &amp; S34 &amp; "*") &gt;= 1, 1, 0)</f>
        <v>0</v>
      </c>
    </row>
    <row r="37" spans="1:27" x14ac:dyDescent="0.25">
      <c r="A37" s="235" t="s">
        <v>604</v>
      </c>
      <c r="B37" s="235" t="s">
        <v>2</v>
      </c>
      <c r="C37" s="235" t="s">
        <v>583</v>
      </c>
      <c r="D37" s="235" t="s">
        <v>288</v>
      </c>
      <c r="E37" s="240" t="s">
        <v>287</v>
      </c>
      <c r="F37" s="235" t="s">
        <v>64</v>
      </c>
      <c r="G37" s="235" t="s">
        <v>267</v>
      </c>
      <c r="H37" s="235" t="s">
        <v>70</v>
      </c>
      <c r="I37" s="235" t="s">
        <v>75</v>
      </c>
      <c r="J37" s="235" t="s">
        <v>333</v>
      </c>
      <c r="K37" s="235" t="s">
        <v>271</v>
      </c>
      <c r="L37" s="235" t="s">
        <v>130</v>
      </c>
      <c r="M37" s="235" t="s">
        <v>143</v>
      </c>
    </row>
    <row r="38" spans="1:27" x14ac:dyDescent="0.25">
      <c r="B38" s="235">
        <f>INDEX('[1]Course Map'!$D:$D, 6)</f>
        <v>0</v>
      </c>
      <c r="C38" s="235" t="str">
        <f>INDEX('Course Map'!$D:$D, 8)</f>
        <v>Select Year here</v>
      </c>
      <c r="D38" s="235" t="str">
        <f>IF(AND($C2&gt;=2023, SUM($F38:$M38)=8), "Yes", "No")</f>
        <v>No</v>
      </c>
      <c r="E38" s="240" t="str">
        <f>IF(AND($C2&gt;=2019, SUM($F38+$G38+$I38+$M38)=4), "Yes", "No")</f>
        <v>No</v>
      </c>
      <c r="F38" s="235">
        <f>IF(
  COUNTIF('Course Map'!$D$19:$D$55, "*" &amp; F37 &amp; "*") +
  COUNTIF('Credit (Advanced Standing)'!$C$26:$C$41, "*" &amp; F37 &amp; "*") +
  COUNTIF('Course Map'!$C$61, "*" &amp; F37 &amp; "*") &gt;= 1, 1, 0)</f>
        <v>0</v>
      </c>
      <c r="G38" s="235">
        <f>IF(
  COUNTIF('Course Map'!$D$19:$D$55, "*" &amp; G37 &amp; "*") +
  COUNTIF('Credit (Advanced Standing)'!$C$26:$C$41, "*" &amp; G37 &amp; "*") +
  COUNTIF('Course Map'!$C$61, "*" &amp; G37 &amp; "*") &gt;= 1, 1, 0)</f>
        <v>0</v>
      </c>
      <c r="H38" s="235">
        <f>IF(
  COUNTIF('Course Map'!$D$19:$D$55, "*" &amp; H37 &amp; "*") +
  COUNTIF('Credit (Advanced Standing)'!$C$26:$C$41, "*" &amp; H37 &amp; "*") +
  COUNTIF('Course Map'!$C$61, "*" &amp; H37 &amp; "*") &gt;= 1, 1, 0)</f>
        <v>0</v>
      </c>
      <c r="I38" s="235">
        <f>IF(
  COUNTIF('Course Map'!$D$19:$D$55, "*" &amp; I37 &amp; "*") +
  COUNTIF('Credit (Advanced Standing)'!$C$26:$C$41, "*" &amp; I37 &amp; "*") +
  COUNTIF('Course Map'!$C$61, "*" &amp; I37 &amp; "*") &gt;= 1, 1, 0)</f>
        <v>0</v>
      </c>
      <c r="J38" s="235">
        <f>IF(
  COUNTIF('Course Map'!$D$19:$D$55, "*" &amp; J37 &amp; "*") +
  COUNTIF('Credit (Advanced Standing)'!$C$26:$C$41, "*" &amp; J37 &amp; "*") +
  COUNTIF('Course Map'!$C$61, "*" &amp; J37 &amp; "*") &gt;= 1, 1, 0)</f>
        <v>0</v>
      </c>
      <c r="K38" s="235">
        <f>IF(
  COUNTIF('Course Map'!$D$19:$D$55, "*" &amp; K37 &amp; "*") +
  COUNTIF('Credit (Advanced Standing)'!$C$26:$C$41, "*" &amp; K37 &amp; "*") +
  COUNTIF('Course Map'!$C$61, "*" &amp; K37 &amp; "*") &gt;= 1, 1, 0)</f>
        <v>0</v>
      </c>
      <c r="L38" s="235">
        <f>IF(
  COUNTIF('Course Map'!$D$19:$D$55, "*" &amp; L37 &amp; "*") +
  COUNTIF('Credit (Advanced Standing)'!$C$26:$C$41, "*" &amp; L37 &amp; "*") +
  COUNTIF('Course Map'!$C$61, "*" &amp; L37 &amp; "*") &gt;= 1, 1, 0)</f>
        <v>0</v>
      </c>
      <c r="M38" s="235">
        <f>IF(
  COUNTIF('Course Map'!$D$19:$D$55, "*" &amp; M37 &amp; "*") +
  COUNTIF('Credit (Advanced Standing)'!$C$26:$C$41, "*" &amp; M37 &amp; "*") +
  COUNTIF('Course Map'!$C$61, "*" &amp; M37 &amp; "*") &gt;= 1, 1, 0)</f>
        <v>0</v>
      </c>
    </row>
    <row r="40" spans="1:27" x14ac:dyDescent="0.25">
      <c r="A40" s="235" t="s">
        <v>605</v>
      </c>
      <c r="B40" s="235" t="s">
        <v>2</v>
      </c>
      <c r="C40" s="235" t="s">
        <v>583</v>
      </c>
      <c r="D40" s="235" t="s">
        <v>288</v>
      </c>
      <c r="E40" s="240" t="s">
        <v>287</v>
      </c>
      <c r="F40" s="235" t="s">
        <v>184</v>
      </c>
      <c r="G40" s="240" t="s">
        <v>187</v>
      </c>
      <c r="H40" s="235" t="s">
        <v>192</v>
      </c>
      <c r="I40" s="240" t="s">
        <v>398</v>
      </c>
      <c r="J40" s="235" t="s">
        <v>394</v>
      </c>
      <c r="K40" s="240" t="s">
        <v>293</v>
      </c>
      <c r="L40" s="235" t="s">
        <v>388</v>
      </c>
      <c r="M40" s="240" t="s">
        <v>194</v>
      </c>
      <c r="N40" s="235" t="s">
        <v>390</v>
      </c>
      <c r="O40" s="235" t="s">
        <v>392</v>
      </c>
      <c r="P40" s="235" t="s">
        <v>396</v>
      </c>
    </row>
    <row r="41" spans="1:27" x14ac:dyDescent="0.25">
      <c r="B41" s="235">
        <f>INDEX('[1]Course Map'!$D:$D, 6)</f>
        <v>0</v>
      </c>
      <c r="C41" s="235" t="str">
        <f>INDEX('Course Map'!$D:$D, 8)</f>
        <v>Select Year here</v>
      </c>
      <c r="D41" s="235" t="str">
        <f>IF(OR(
    AND($C41&gt;=2023, $C41&lt;=2024, SUM($F41:$P41)=8),
    AND($C41&gt;=2025, SUM($F41:$P41, -$H41)=8)
), "Yes", "No")</f>
        <v>No</v>
      </c>
      <c r="E41" s="240" t="str">
        <f>IF(OR(
    AND($C41&gt;=2019, $C41&lt;=2023, SUM($F41:$G41, $J41:$M41)=4),
    AND($C41&gt;=2019, SUM($F41:$G41, $L41:$M41, $O41)=4)
), "Yes", "No")</f>
        <v>No</v>
      </c>
      <c r="F41" s="235">
        <f>IF(
  COUNTIF('Course Map'!$D$19:$D$55, "*" &amp; F40 &amp; "*") +
  COUNTIF('Credit (Advanced Standing)'!$C$26:$C$41, "*" &amp; F40 &amp; "*") +
  COUNTIF('Course Map'!$C$61, "*" &amp; F40 &amp; "*") &gt;= 1, 1, 0)</f>
        <v>0</v>
      </c>
      <c r="G41" s="235">
        <f>IF(
  COUNTIF('Course Map'!$D$19:$D$55, "*" &amp; G40 &amp; "*") +
  COUNTIF('Credit (Advanced Standing)'!$C$26:$C$41, "*" &amp; G40 &amp; "*") +
  COUNTIF('Course Map'!$C$61, "*" &amp; G40 &amp; "*") &gt;= 1, 1, 0)</f>
        <v>0</v>
      </c>
      <c r="H41" s="235">
        <f>IF(
  COUNTIF('Course Map'!$D$19:$D$55, "*" &amp; H40 &amp; "*") +
  COUNTIF('Credit (Advanced Standing)'!$C$26:$C$41, "*" &amp; H40 &amp; "*") +
  COUNTIF('Course Map'!$C$61, "*" &amp; H40 &amp; "*") &gt;= 1, 1, 0)</f>
        <v>0</v>
      </c>
      <c r="I41" s="240">
        <f>IF(
  COUNTIF('Course Map'!$D$19:$D$55, "*" &amp; I40 &amp; "*") +
  COUNTIF('Credit (Advanced Standing)'!$C$26:$C$41, "*" &amp; I40 &amp; "*") +
  COUNTIF('Course Map'!$C$61, "*" &amp; I40 &amp; "*") &gt;= 1, 1, 0)</f>
        <v>0</v>
      </c>
      <c r="J41" s="235">
        <f>IF(
  COUNTIF('Course Map'!$D$19:$D$55, "*" &amp; J40 &amp; "*") +
  COUNTIF('Credit (Advanced Standing)'!$C$26:$C$41, "*" &amp; J40 &amp; "*") +
  COUNTIF('Course Map'!$C$61, "*" &amp; J40 &amp; "*") &gt;= 1, 1, 0)</f>
        <v>0</v>
      </c>
      <c r="K41" s="240">
        <f>IF(
  COUNTIF('Course Map'!$D$19:$D$55, "*" &amp; K40 &amp; "*") +
  COUNTIF('Credit (Advanced Standing)'!$C$26:$C$41, "*" &amp; K40 &amp; "*") +
  COUNTIF('Course Map'!$C$61, "*" &amp; K40 &amp; "*") &gt;= 1, 1, 0)</f>
        <v>0</v>
      </c>
      <c r="L41" s="235">
        <f>IF(
  COUNTIF('Course Map'!$D$19:$D$55, "*" &amp; L40 &amp; "*") +
  COUNTIF('Credit (Advanced Standing)'!$C$26:$C$41, "*" &amp; L40 &amp; "*") +
  COUNTIF('Course Map'!$C$61, "*" &amp; L40 &amp; "*") &gt;= 1, 1, 0)</f>
        <v>0</v>
      </c>
      <c r="M41" s="240">
        <f>IF(
  COUNTIF('Course Map'!$D$19:$D$55, "*" &amp; M40 &amp; "*") +
  COUNTIF('Credit (Advanced Standing)'!$C$26:$C$41, "*" &amp; M40 &amp; "*") +
  COUNTIF('Course Map'!$C$61, "*" &amp; M40 &amp; "*") &gt;= 1, 1, 0)</f>
        <v>0</v>
      </c>
      <c r="N41" s="235">
        <f>IF(
  COUNTIF('Course Map'!$D$19:$D$55, "*" &amp; N40 &amp; "*") +
  COUNTIF('Credit (Advanced Standing)'!$C$26:$C$41, "*" &amp; N40 &amp; "*") +
  COUNTIF('Course Map'!$C$61, "*" &amp; N40 &amp; "*") &gt;= 1, 1, 0)</f>
        <v>0</v>
      </c>
      <c r="O41" s="235">
        <f>IF(
  COUNTIF('Course Map'!$D$19:$D$55, "*" &amp; O40 &amp; "*") +
  COUNTIF('Credit (Advanced Standing)'!$C$26:$C$41, "*" &amp; O40 &amp; "*") +
  COUNTIF('Course Map'!$C$61, "*" &amp; O40 &amp; "*") &gt;= 1, 1, 0)</f>
        <v>0</v>
      </c>
      <c r="P41" s="235">
        <f>IF(
  COUNTIF('Course Map'!$D$19:$D$55, "*" &amp; P40 &amp; "*") +
  COUNTIF('Credit (Advanced Standing)'!$C$26:$C$41, "*" &amp; P40 &amp; "*") +
  COUNTIF('Course Map'!$C$61, "*" &amp; P40 &amp; "*") &gt;= 1, 1, 0)</f>
        <v>0</v>
      </c>
    </row>
    <row r="43" spans="1:27" x14ac:dyDescent="0.25">
      <c r="A43" s="235" t="s">
        <v>606</v>
      </c>
      <c r="B43" s="235" t="s">
        <v>2</v>
      </c>
      <c r="C43" s="235" t="s">
        <v>583</v>
      </c>
      <c r="D43" s="240" t="s">
        <v>287</v>
      </c>
      <c r="E43" s="235" t="s">
        <v>296</v>
      </c>
      <c r="F43" s="240" t="s">
        <v>298</v>
      </c>
      <c r="G43" s="235" t="s">
        <v>500</v>
      </c>
      <c r="H43" s="240" t="s">
        <v>300</v>
      </c>
      <c r="I43" s="235" t="s">
        <v>301</v>
      </c>
      <c r="J43" s="235" t="s">
        <v>302</v>
      </c>
      <c r="K43" s="235" t="s">
        <v>275</v>
      </c>
      <c r="L43" s="235" t="s">
        <v>274</v>
      </c>
      <c r="M43" s="235" t="s">
        <v>342</v>
      </c>
    </row>
    <row r="44" spans="1:27" x14ac:dyDescent="0.25">
      <c r="B44" s="235">
        <f>INDEX('[1]Course Map'!$D:$D, 6)</f>
        <v>0</v>
      </c>
      <c r="C44" s="235" t="str">
        <f>INDEX('Course Map'!$D:$D, 8)</f>
        <v>Select Year here</v>
      </c>
      <c r="D44" s="240" t="str">
        <f>IF(OR(
    AND($C44&gt;=2019, $C44&lt;=2023, SUM($E44:$L44, -$G44)&gt;=4),
    AND($C44&gt;=2019, $C44&lt;=2023, SUM($L44)=1, SUM($E44:$K44, -$H44)&gt;=3),
    AND($C44&gt;=2024, SUM($L44:$M44)=2, SUM($E44:$K44, -$H44)&gt;=2)
), "Yes", "No")</f>
        <v>No</v>
      </c>
      <c r="E44" s="235">
        <f>IF(
  COUNTIF('Course Map'!$D$19:$D$55, "*" &amp; E43 &amp; "*") +
  COUNTIF('Credit (Advanced Standing)'!$C$26:$C$41, "*" &amp; E43 &amp; "*") +
  COUNTIF('Course Map'!$C$61, "*" &amp; E43 &amp; "*") &gt;= 1, 1, 0)</f>
        <v>0</v>
      </c>
      <c r="F44" s="240">
        <f>IF(
  COUNTIF('Course Map'!$D$19:$D$55, "*" &amp; F43 &amp; "*") +
  COUNTIF('Credit (Advanced Standing)'!$C$26:$C$41, "*" &amp; F43 &amp; "*") +
  COUNTIF('Course Map'!$C$61, "*" &amp; F43 &amp; "*") &gt;= 1, 1, 0)</f>
        <v>0</v>
      </c>
      <c r="G44" s="235">
        <f>IF(
  COUNTIF('Course Map'!$D$19:$D$55, "*" &amp; G43 &amp; "*") +
  COUNTIF('Credit (Advanced Standing)'!$C$26:$C$41, "*" &amp; G43 &amp; "*") +
  COUNTIF('Course Map'!$C$61, "*" &amp; G43 &amp; "*") &gt;= 1, 1, 0)</f>
        <v>0</v>
      </c>
      <c r="H44" s="240">
        <f>IF(
  COUNTIF('Course Map'!$D$19:$D$55, "*" &amp; H43 &amp; "*") +
  COUNTIF('Credit (Advanced Standing)'!$C$26:$C$41, "*" &amp; H43 &amp; "*") +
  COUNTIF('Course Map'!$C$61, "*" &amp; H43 &amp; "*") &gt;= 1, 1, 0)</f>
        <v>0</v>
      </c>
      <c r="I44" s="235">
        <f>IF(
  COUNTIF('Course Map'!$D$19:$D$55, "*" &amp; I43 &amp; "*") +
  COUNTIF('Credit (Advanced Standing)'!$C$26:$C$41, "*" &amp; I43 &amp; "*") +
  COUNTIF('Course Map'!$C$61, "*" &amp; I43 &amp; "*") &gt;= 1, 1, 0)</f>
        <v>0</v>
      </c>
      <c r="J44" s="235">
        <f>IF(
  COUNTIF('Course Map'!$D$19:$D$55, "*" &amp; J43 &amp; "*") +
  COUNTIF('Credit (Advanced Standing)'!$C$26:$C$41, "*" &amp; J43 &amp; "*") +
  COUNTIF('Course Map'!$C$61, "*" &amp; J43 &amp; "*") &gt;= 1, 1, 0)</f>
        <v>0</v>
      </c>
      <c r="K44" s="235">
        <f>IF(
  COUNTIF('Course Map'!$D$19:$D$55, "*" &amp; K43 &amp; "*") +
  COUNTIF('Credit (Advanced Standing)'!$C$26:$C$41, "*" &amp; K43 &amp; "*") +
  COUNTIF('Course Map'!$C$61, "*" &amp; K43 &amp; "*") &gt;= 1, 1, 0)</f>
        <v>0</v>
      </c>
      <c r="L44" s="235">
        <f>IF(
  COUNTIF('Course Map'!$D$19:$D$55, "*" &amp; L43 &amp; "*") +
  COUNTIF('Credit (Advanced Standing)'!$C$26:$C$41, "*" &amp; L43 &amp; "*") +
  COUNTIF('Course Map'!$C$61, "*" &amp; L43 &amp; "*") &gt;= 1, 1, 0)</f>
        <v>0</v>
      </c>
      <c r="M44" s="235">
        <f>IF(
  COUNTIF('Course Map'!$D$19:$D$55, "*" &amp; M43 &amp; "*") +
  COUNTIF('Credit (Advanced Standing)'!$C$26:$C$41, "*" &amp; M43 &amp; "*") +
  COUNTIF('Course Map'!$C$61, "*" &amp; M43 &amp; "*") &gt;= 1, 1, 0)</f>
        <v>0</v>
      </c>
    </row>
    <row r="45" spans="1:27" ht="13" thickBot="1" x14ac:dyDescent="0.3"/>
    <row r="46" spans="1:27" ht="26.5" thickBot="1" x14ac:dyDescent="0.35">
      <c r="A46" s="243" t="s">
        <v>214</v>
      </c>
      <c r="B46" s="243" t="s">
        <v>216</v>
      </c>
      <c r="C46" s="244" t="s">
        <v>607</v>
      </c>
      <c r="D46" s="245" t="s">
        <v>608</v>
      </c>
      <c r="E46" s="245" t="s">
        <v>609</v>
      </c>
      <c r="F46" s="245" t="s">
        <v>610</v>
      </c>
      <c r="G46" s="245" t="s">
        <v>611</v>
      </c>
      <c r="H46" s="245" t="s">
        <v>612</v>
      </c>
      <c r="I46" s="245" t="s">
        <v>613</v>
      </c>
      <c r="J46" s="245" t="s">
        <v>614</v>
      </c>
      <c r="K46" s="245" t="s">
        <v>615</v>
      </c>
      <c r="L46" s="245" t="s">
        <v>616</v>
      </c>
      <c r="M46" s="245" t="s">
        <v>617</v>
      </c>
      <c r="N46" s="246" t="s">
        <v>618</v>
      </c>
      <c r="O46" s="247" t="s">
        <v>619</v>
      </c>
      <c r="P46" s="247" t="s">
        <v>620</v>
      </c>
      <c r="Q46" s="247" t="s">
        <v>621</v>
      </c>
      <c r="R46" s="247" t="s">
        <v>622</v>
      </c>
      <c r="S46" s="247" t="s">
        <v>623</v>
      </c>
      <c r="T46" s="247" t="s">
        <v>624</v>
      </c>
      <c r="U46" s="247" t="s">
        <v>625</v>
      </c>
      <c r="V46" s="247" t="s">
        <v>626</v>
      </c>
      <c r="W46" s="247" t="s">
        <v>627</v>
      </c>
      <c r="X46" s="248" t="s">
        <v>628</v>
      </c>
      <c r="Y46" s="247" t="s">
        <v>629</v>
      </c>
      <c r="Z46" s="247" t="s">
        <v>630</v>
      </c>
      <c r="AA46" s="247" t="s">
        <v>631</v>
      </c>
    </row>
    <row r="47" spans="1:27" ht="13" thickTop="1" x14ac:dyDescent="0.25">
      <c r="A47" s="249" t="str">
        <f>D2</f>
        <v>Incomplete</v>
      </c>
      <c r="B47" s="249" t="str">
        <f>E2</f>
        <v>Incomplete</v>
      </c>
      <c r="C47" s="249" t="str">
        <f>IF(D8="Yes", "ACCT", "No")</f>
        <v>No</v>
      </c>
      <c r="D47" s="249" t="str">
        <f>IF(D11="Yes", "ESB", "No")</f>
        <v>No</v>
      </c>
      <c r="E47" s="249" t="str">
        <f>IF(D14="Yes", "AE", "No")</f>
        <v>No</v>
      </c>
      <c r="F47" s="249" t="str">
        <f>IF(D17="Yes", "BFM", "No")</f>
        <v>No</v>
      </c>
      <c r="G47" s="249" t="str">
        <f>IF(D20="Yes", "BLT", "No")</f>
        <v>No</v>
      </c>
      <c r="H47" s="249" t="str">
        <f>IF(D23="Yes", "BA", "No")</f>
        <v>No</v>
      </c>
      <c r="I47" s="249" t="str">
        <f>IF(D26="Yes", "EBS", "No")</f>
        <v>No</v>
      </c>
      <c r="J47" s="249" t="str">
        <f>IF(D29="Yes", "IBM", "No")</f>
        <v>No</v>
      </c>
      <c r="K47" s="249" t="str">
        <f>IF(D32="Yes", "MGMT", "No")</f>
        <v>No</v>
      </c>
      <c r="L47" s="249" t="str">
        <f>IF(D35="Yes", "SM", "No")</f>
        <v>No</v>
      </c>
      <c r="M47" s="249" t="str">
        <f>IF(D38="Yes", "FT", "No")</f>
        <v>No</v>
      </c>
      <c r="N47" s="249" t="str">
        <f>IF(D41="Yes", "DM", "No")</f>
        <v>No</v>
      </c>
      <c r="O47" s="249" t="str">
        <f>IF(IF(C47="ACCT","No",E8)="Yes","Acct","No")</f>
        <v>No</v>
      </c>
      <c r="P47" s="249" t="str">
        <f>IF(IF(D47="ESB","No",E11)="Yes","ESB","No")</f>
        <v>No</v>
      </c>
      <c r="Q47" s="249" t="str">
        <f>IF(IF(E47="AE", "No", E14)="Yes", "AE", "No")</f>
        <v>No</v>
      </c>
      <c r="R47" s="249" t="str">
        <f>IF(IF(F47="BFM", "No", E17)="Yes", "BFM", "No")</f>
        <v>No</v>
      </c>
      <c r="S47" s="249" t="str">
        <f>IF(IF(G47="BLT", "No", E20)="Yes", "BLT", "No")</f>
        <v>No</v>
      </c>
      <c r="T47" s="249" t="s">
        <v>632</v>
      </c>
      <c r="U47" s="249" t="str">
        <f>IF(IF(I47="EBS", "No", E26)="Yes", "EBS", "No")</f>
        <v>No</v>
      </c>
      <c r="V47" s="250" t="str">
        <f>IF(IF(J47="IBM", "No", E29)="Yes", "IBM", "No")</f>
        <v>No</v>
      </c>
      <c r="W47" s="249" t="str">
        <f>IF(IF(K47="MGMT", "No", E32)="Yes", "MGMT", "No")</f>
        <v>No</v>
      </c>
      <c r="X47" s="250" t="str">
        <f>IF(IF(L47="SM", "No", E35)="Yes", "SM", "No")</f>
        <v>No</v>
      </c>
      <c r="Y47" s="250" t="str">
        <f>IF(IF($M47="FT", "No", E38)="Yes", "FT", "No")</f>
        <v>No</v>
      </c>
      <c r="Z47" s="251" t="str">
        <f>IF(IF($N47="DM", "No", E41)="Yes", "DM", "No")</f>
        <v>No</v>
      </c>
      <c r="AA47" s="251" t="str">
        <f>IF(D44="Yes", "STNY", "No")</f>
        <v>No</v>
      </c>
    </row>
    <row r="50" spans="3:3" x14ac:dyDescent="0.25">
      <c r="C50" s="235" t="str">
        <f>IFERROR(INDEX(#REF!, SMALL($C$48:$N$48, ROW(1:1))-COLUMN($C$48)+1), "")</f>
        <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 first</vt:lpstr>
      <vt:lpstr>Course Map</vt:lpstr>
      <vt:lpstr>Credit (Advanced Standing)</vt:lpstr>
      <vt:lpstr>Lists</vt:lpstr>
      <vt:lpstr>2026</vt:lpstr>
      <vt:lpstr>2025</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Tham</dc:creator>
  <cp:lastModifiedBy>Mah Jee Khin</cp:lastModifiedBy>
  <cp:lastPrinted>2026-06-11T07:34:58Z</cp:lastPrinted>
  <dcterms:created xsi:type="dcterms:W3CDTF">2022-01-18T09:09:50Z</dcterms:created>
  <dcterms:modified xsi:type="dcterms:W3CDTF">2026-07-20T03:21:21Z</dcterms:modified>
</cp:coreProperties>
</file>