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https://monashuni-my.sharepoint.com/personal/mah_jeekhin_monash_edu/Documents/CMT/"/>
    </mc:Choice>
  </mc:AlternateContent>
  <xr:revisionPtr revIDLastSave="0" documentId="8_{6B595B25-5DC1-4E10-A29F-537E8550D6FB}" xr6:coauthVersionLast="36" xr6:coauthVersionMax="36" xr10:uidLastSave="{00000000-0000-0000-0000-000000000000}"/>
  <workbookProtection workbookAlgorithmName="SHA-512" workbookHashValue="Yokjl7cR1JdXajS0ai8o9vNF1fyVfcmUJAnImKDZe3SBxCl9S0xr7zdebNZcUx+/IyaUSN92W7UYx3kxZ6R6tg==" workbookSaltValue="zas4OqibC/sUv+5kZG/Hcw==" workbookSpinCount="100000" lockStructure="1"/>
  <bookViews>
    <workbookView xWindow="0" yWindow="0" windowWidth="19200" windowHeight="8010" tabRatio="676" xr2:uid="{00000000-000D-0000-FFFF-FFFF00000000}"/>
  </bookViews>
  <sheets>
    <sheet name="Read me first" sheetId="5" r:id="rId1"/>
    <sheet name="Course Map" sheetId="1" r:id="rId2"/>
    <sheet name="Credit (Advanced Standing)" sheetId="2" r:id="rId3"/>
    <sheet name="CC" sheetId="6" state="hidden" r:id="rId4"/>
    <sheet name="Lists" sheetId="4" state="hidden" r:id="rId5"/>
    <sheet name="2025" sheetId="3" state="hidden" r:id="rId6"/>
    <sheet name="2024" sheetId="7" state="hidden" r:id="rId7"/>
    <sheet name="2023" sheetId="8" state="hidden" r:id="rId8"/>
    <sheet name="2019-2022" sheetId="9" state="hidden" r:id="rId9"/>
  </sheets>
  <definedNames>
    <definedName name="_xlnm._FilterDatabase" localSheetId="8" hidden="1">'2019-2022'!$A$1:$AC$230</definedName>
    <definedName name="_xlnm._FilterDatabase" localSheetId="7" hidden="1">'2023'!$A$1:$AC$230</definedName>
    <definedName name="_xlnm._FilterDatabase" localSheetId="6" hidden="1">'2024'!$A$1:$AC$230</definedName>
    <definedName name="_xlnm._FilterDatabase" localSheetId="5" hidden="1">'2025'!$A$1:$AC$230</definedName>
    <definedName name="_xlnm._FilterDatabase" localSheetId="1" hidden="1">'Course Map'!$E$18:$J$18</definedName>
    <definedName name="_xlnm.Print_Area" localSheetId="2">'Credit (Advanced Standing)'!$B$2:$K$51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1" i="6" l="1"/>
  <c r="G41" i="6"/>
  <c r="I41" i="6"/>
  <c r="J41" i="6"/>
  <c r="K41" i="6"/>
  <c r="L41" i="6"/>
  <c r="M41" i="6"/>
  <c r="N41" i="6"/>
  <c r="H44" i="6"/>
  <c r="F2" i="6" l="1"/>
  <c r="E2" i="6" l="1"/>
  <c r="C41" i="1" l="1"/>
  <c r="C39" i="1"/>
  <c r="C37" i="1"/>
  <c r="H41" i="6" s="1"/>
  <c r="C35" i="1"/>
  <c r="C33" i="1"/>
  <c r="C31" i="1"/>
  <c r="C29" i="1"/>
  <c r="C27" i="1"/>
  <c r="C25" i="1"/>
  <c r="C23" i="1"/>
  <c r="C21" i="1"/>
  <c r="C19" i="1"/>
  <c r="D25" i="2"/>
  <c r="E19" i="1"/>
  <c r="C2" i="6" l="1"/>
  <c r="I39" i="2" l="1"/>
  <c r="H39" i="2"/>
  <c r="I38" i="2"/>
  <c r="H38" i="2"/>
  <c r="I37" i="2"/>
  <c r="H37" i="2"/>
  <c r="I36" i="2"/>
  <c r="H36" i="2"/>
  <c r="I35" i="2"/>
  <c r="H35" i="2"/>
  <c r="I34" i="2"/>
  <c r="H34" i="2"/>
  <c r="I33" i="2"/>
  <c r="H33" i="2"/>
  <c r="I32" i="2"/>
  <c r="H32" i="2"/>
  <c r="I47" i="1"/>
  <c r="I45" i="1"/>
  <c r="F10" i="1" l="1"/>
  <c r="G39" i="2" l="1"/>
  <c r="F39" i="2"/>
  <c r="E39" i="2"/>
  <c r="D39" i="2"/>
  <c r="G38" i="2"/>
  <c r="F38" i="2"/>
  <c r="E38" i="2"/>
  <c r="D38" i="2"/>
  <c r="G37" i="2"/>
  <c r="F37" i="2"/>
  <c r="E37" i="2"/>
  <c r="D37" i="2"/>
  <c r="G36" i="2"/>
  <c r="F36" i="2"/>
  <c r="E36" i="2"/>
  <c r="D36" i="2"/>
  <c r="G35" i="2"/>
  <c r="F35" i="2"/>
  <c r="E35" i="2"/>
  <c r="D35" i="2"/>
  <c r="G34" i="2"/>
  <c r="F34" i="2"/>
  <c r="E34" i="2"/>
  <c r="D34" i="2"/>
  <c r="G33" i="2"/>
  <c r="F33" i="2"/>
  <c r="E33" i="2"/>
  <c r="D33" i="2"/>
  <c r="G32" i="2"/>
  <c r="F32" i="2"/>
  <c r="E32" i="2"/>
  <c r="D32" i="2"/>
  <c r="H47" i="1"/>
  <c r="G47" i="1"/>
  <c r="F47" i="1"/>
  <c r="E47" i="1"/>
  <c r="H45" i="1"/>
  <c r="G45" i="1"/>
  <c r="F45" i="1"/>
  <c r="E45" i="1"/>
  <c r="E31" i="2"/>
  <c r="D30" i="2"/>
  <c r="E29" i="2"/>
  <c r="D31" i="2"/>
  <c r="E30" i="2"/>
  <c r="D29" i="2"/>
  <c r="E28" i="2"/>
  <c r="D28" i="2"/>
  <c r="D27" i="2"/>
  <c r="D26" i="2"/>
  <c r="G40" i="2"/>
  <c r="F40" i="2"/>
  <c r="E40" i="2"/>
  <c r="D40" i="2"/>
  <c r="H51" i="1"/>
  <c r="G51" i="1"/>
  <c r="F51" i="1"/>
  <c r="E51" i="1"/>
  <c r="G50" i="1"/>
  <c r="E50" i="1"/>
  <c r="H50" i="1"/>
  <c r="F50" i="1"/>
  <c r="E46" i="1"/>
  <c r="E44" i="1"/>
  <c r="H55" i="1"/>
  <c r="G55" i="1"/>
  <c r="F55" i="1"/>
  <c r="E55" i="1"/>
  <c r="H54" i="1"/>
  <c r="G54" i="1"/>
  <c r="F54" i="1"/>
  <c r="E54" i="1"/>
  <c r="H53" i="1"/>
  <c r="G53" i="1"/>
  <c r="F53" i="1"/>
  <c r="E53" i="1"/>
  <c r="G48" i="1"/>
  <c r="E48" i="1"/>
  <c r="H48" i="1"/>
  <c r="F48" i="1"/>
  <c r="G52" i="1"/>
  <c r="H52" i="1"/>
  <c r="E52" i="1"/>
  <c r="F52" i="1"/>
  <c r="F49" i="1"/>
  <c r="H49" i="1"/>
  <c r="G49" i="1"/>
  <c r="E49" i="1"/>
  <c r="E29" i="1"/>
  <c r="E41" i="1"/>
  <c r="E40" i="1"/>
  <c r="E42" i="1"/>
  <c r="E28" i="1"/>
  <c r="E30" i="1"/>
  <c r="E39" i="1"/>
  <c r="E38" i="1"/>
  <c r="E37" i="1"/>
  <c r="E36" i="1"/>
  <c r="E35" i="1"/>
  <c r="E34" i="1"/>
  <c r="E33" i="1"/>
  <c r="E32" i="1"/>
  <c r="E31" i="1"/>
  <c r="E27" i="1"/>
  <c r="E26" i="1"/>
  <c r="E25" i="1"/>
  <c r="E24" i="1"/>
  <c r="E23" i="1"/>
  <c r="E22" i="1"/>
  <c r="E21" i="1"/>
  <c r="E20" i="1"/>
  <c r="I53" i="1" l="1"/>
  <c r="I52" i="1"/>
  <c r="I51" i="1"/>
  <c r="I50" i="1"/>
  <c r="I49" i="1"/>
  <c r="H40" i="2"/>
  <c r="I40" i="2" s="1"/>
  <c r="I54" i="1"/>
  <c r="I55" i="1"/>
  <c r="I48" i="1"/>
  <c r="B2" i="6"/>
  <c r="W23" i="6" l="1"/>
  <c r="T2" i="6"/>
  <c r="S2" i="6"/>
  <c r="R2" i="6"/>
  <c r="Q2" i="6"/>
  <c r="P2" i="6"/>
  <c r="O2" i="6"/>
  <c r="N2" i="6"/>
  <c r="M2" i="6"/>
  <c r="L2" i="6"/>
  <c r="K2" i="6"/>
  <c r="J2" i="6"/>
  <c r="I2" i="6"/>
  <c r="H2" i="6"/>
  <c r="G2" i="6"/>
  <c r="M5" i="6"/>
  <c r="L5" i="6"/>
  <c r="K5" i="6"/>
  <c r="J5" i="6"/>
  <c r="I5" i="6"/>
  <c r="H5" i="6"/>
  <c r="G5" i="6"/>
  <c r="F5" i="6"/>
  <c r="E5" i="6"/>
  <c r="X8" i="6"/>
  <c r="W8" i="6"/>
  <c r="V8" i="6"/>
  <c r="U8" i="6"/>
  <c r="T8" i="6"/>
  <c r="S8" i="6"/>
  <c r="R8" i="6"/>
  <c r="Q8" i="6"/>
  <c r="P8" i="6"/>
  <c r="O8" i="6"/>
  <c r="N8" i="6"/>
  <c r="M8" i="6"/>
  <c r="L8" i="6"/>
  <c r="K8" i="6"/>
  <c r="J8" i="6"/>
  <c r="I8" i="6"/>
  <c r="H8" i="6"/>
  <c r="G8" i="6"/>
  <c r="F8" i="6"/>
  <c r="N11" i="6"/>
  <c r="M11" i="6"/>
  <c r="L11" i="6"/>
  <c r="K11" i="6"/>
  <c r="J11" i="6"/>
  <c r="I11" i="6"/>
  <c r="H11" i="6"/>
  <c r="G11" i="6"/>
  <c r="F11" i="6"/>
  <c r="AA14" i="6"/>
  <c r="Z14" i="6"/>
  <c r="Y14" i="6"/>
  <c r="X14" i="6"/>
  <c r="W14" i="6"/>
  <c r="V14" i="6"/>
  <c r="U14" i="6"/>
  <c r="T14" i="6"/>
  <c r="S14" i="6"/>
  <c r="R14" i="6"/>
  <c r="Q14" i="6"/>
  <c r="P14" i="6"/>
  <c r="O14" i="6"/>
  <c r="N14" i="6"/>
  <c r="M14" i="6"/>
  <c r="L14" i="6"/>
  <c r="K14" i="6"/>
  <c r="J14" i="6"/>
  <c r="I14" i="6"/>
  <c r="H14" i="6"/>
  <c r="G14" i="6"/>
  <c r="F14" i="6"/>
  <c r="X17" i="6"/>
  <c r="W17" i="6"/>
  <c r="V17" i="6"/>
  <c r="U17" i="6"/>
  <c r="T17" i="6"/>
  <c r="S17" i="6"/>
  <c r="R17" i="6"/>
  <c r="Q17" i="6"/>
  <c r="P17" i="6"/>
  <c r="O17" i="6"/>
  <c r="N17" i="6"/>
  <c r="M17" i="6"/>
  <c r="L17" i="6"/>
  <c r="K17" i="6"/>
  <c r="J17" i="6"/>
  <c r="I17" i="6"/>
  <c r="H17" i="6"/>
  <c r="G17" i="6"/>
  <c r="F17" i="6"/>
  <c r="S20" i="6"/>
  <c r="R20" i="6"/>
  <c r="Q20" i="6"/>
  <c r="P20" i="6"/>
  <c r="O20" i="6"/>
  <c r="N20" i="6"/>
  <c r="M20" i="6"/>
  <c r="L20" i="6"/>
  <c r="K20" i="6"/>
  <c r="J20" i="6"/>
  <c r="I20" i="6"/>
  <c r="H20" i="6"/>
  <c r="G20" i="6"/>
  <c r="F20" i="6"/>
  <c r="V23" i="6"/>
  <c r="U23" i="6"/>
  <c r="T23" i="6"/>
  <c r="S23" i="6"/>
  <c r="R23" i="6"/>
  <c r="Q23" i="6"/>
  <c r="P23" i="6"/>
  <c r="O23" i="6"/>
  <c r="N23" i="6"/>
  <c r="M23" i="6"/>
  <c r="L23" i="6"/>
  <c r="K23" i="6"/>
  <c r="J23" i="6"/>
  <c r="I23" i="6"/>
  <c r="H23" i="6"/>
  <c r="G23" i="6"/>
  <c r="F23" i="6"/>
  <c r="S26" i="6"/>
  <c r="R26" i="6"/>
  <c r="Q26" i="6"/>
  <c r="P26" i="6"/>
  <c r="O26" i="6"/>
  <c r="N26" i="6"/>
  <c r="M26" i="6"/>
  <c r="L26" i="6"/>
  <c r="K26" i="6"/>
  <c r="J26" i="6"/>
  <c r="I26" i="6"/>
  <c r="H26" i="6"/>
  <c r="G26" i="6"/>
  <c r="F26" i="6"/>
  <c r="T29" i="6"/>
  <c r="S29" i="6"/>
  <c r="R29" i="6"/>
  <c r="Q29" i="6"/>
  <c r="P29" i="6"/>
  <c r="O29" i="6"/>
  <c r="N29" i="6"/>
  <c r="M29" i="6"/>
  <c r="L29" i="6"/>
  <c r="K29" i="6"/>
  <c r="J29" i="6"/>
  <c r="I29" i="6"/>
  <c r="H29" i="6"/>
  <c r="G29" i="6"/>
  <c r="F29" i="6"/>
  <c r="X32" i="6"/>
  <c r="W32" i="6"/>
  <c r="V32" i="6"/>
  <c r="U32" i="6"/>
  <c r="T32" i="6"/>
  <c r="S32" i="6"/>
  <c r="R32" i="6"/>
  <c r="Q32" i="6"/>
  <c r="P32" i="6"/>
  <c r="O32" i="6"/>
  <c r="N32" i="6"/>
  <c r="M32" i="6"/>
  <c r="L32" i="6"/>
  <c r="K32" i="6"/>
  <c r="J32" i="6"/>
  <c r="I32" i="6"/>
  <c r="H32" i="6"/>
  <c r="G32" i="6"/>
  <c r="F32" i="6"/>
  <c r="S35" i="6"/>
  <c r="R35" i="6"/>
  <c r="Q35" i="6"/>
  <c r="P35" i="6"/>
  <c r="O35" i="6"/>
  <c r="N35" i="6"/>
  <c r="M35" i="6"/>
  <c r="L35" i="6"/>
  <c r="K35" i="6"/>
  <c r="J35" i="6"/>
  <c r="I35" i="6"/>
  <c r="H35" i="6"/>
  <c r="G35" i="6"/>
  <c r="F35" i="6"/>
  <c r="M38" i="6"/>
  <c r="L38" i="6"/>
  <c r="K38" i="6"/>
  <c r="J38" i="6"/>
  <c r="I38" i="6"/>
  <c r="H38" i="6"/>
  <c r="G38" i="6"/>
  <c r="F38" i="6"/>
  <c r="M44" i="6"/>
  <c r="L44" i="6"/>
  <c r="K44" i="6"/>
  <c r="J44" i="6"/>
  <c r="I44" i="6"/>
  <c r="G44" i="6"/>
  <c r="F44" i="6"/>
  <c r="E44" i="6"/>
  <c r="P41" i="6"/>
  <c r="O41" i="6"/>
  <c r="D38" i="6" l="1"/>
  <c r="C11" i="6"/>
  <c r="B11" i="6"/>
  <c r="D11" i="6" l="1"/>
  <c r="D47" i="6" s="1"/>
  <c r="E11" i="6"/>
  <c r="F13" i="1"/>
  <c r="F11" i="1"/>
  <c r="G8" i="1" l="1"/>
  <c r="D2" i="4" l="1"/>
  <c r="C50" i="6" l="1"/>
  <c r="C44" i="6" l="1"/>
  <c r="D44" i="6" s="1"/>
  <c r="B44" i="6"/>
  <c r="C41" i="6"/>
  <c r="B41" i="6"/>
  <c r="C38" i="6"/>
  <c r="E38" i="6" s="1"/>
  <c r="B38" i="6"/>
  <c r="C35" i="6"/>
  <c r="B35" i="6"/>
  <c r="C32" i="6"/>
  <c r="B32" i="6"/>
  <c r="C29" i="6"/>
  <c r="E29" i="6" s="1"/>
  <c r="B29" i="6"/>
  <c r="C26" i="6"/>
  <c r="B26" i="6"/>
  <c r="C23" i="6"/>
  <c r="B23" i="6"/>
  <c r="C20" i="6"/>
  <c r="D20" i="6" s="1"/>
  <c r="B20" i="6"/>
  <c r="C17" i="6"/>
  <c r="D17" i="6" s="1"/>
  <c r="B17" i="6"/>
  <c r="C5" i="6"/>
  <c r="B5" i="6"/>
  <c r="D41" i="6" l="1"/>
  <c r="E41" i="6"/>
  <c r="D23" i="6"/>
  <c r="H47" i="6" s="1"/>
  <c r="E23" i="6"/>
  <c r="D26" i="6"/>
  <c r="E26" i="6"/>
  <c r="D32" i="6"/>
  <c r="E32" i="6"/>
  <c r="D35" i="6"/>
  <c r="E35" i="6"/>
  <c r="D29" i="6"/>
  <c r="AA47" i="6"/>
  <c r="E17" i="6"/>
  <c r="E20" i="6"/>
  <c r="G47" i="6"/>
  <c r="C14" i="6"/>
  <c r="B14" i="6"/>
  <c r="E14" i="6" l="1"/>
  <c r="D14" i="6"/>
  <c r="F47" i="6"/>
  <c r="T47" i="6"/>
  <c r="I47" i="6"/>
  <c r="U47" i="6" s="1"/>
  <c r="J47" i="6"/>
  <c r="V47" i="6" s="1"/>
  <c r="K47" i="6"/>
  <c r="W47" i="6" s="1"/>
  <c r="L47" i="6"/>
  <c r="X47" i="6" s="1"/>
  <c r="M47" i="6"/>
  <c r="Y47" i="6" s="1"/>
  <c r="N47" i="6"/>
  <c r="S47" i="6"/>
  <c r="R47" i="6" l="1"/>
  <c r="P47" i="6"/>
  <c r="E47" i="6"/>
  <c r="Q47" i="6" s="1"/>
  <c r="C8" i="6"/>
  <c r="B8" i="6"/>
  <c r="E8" i="6" l="1"/>
  <c r="D8" i="6"/>
  <c r="D2" i="6" s="1"/>
  <c r="J47" i="1"/>
  <c r="J45" i="1"/>
  <c r="A47" i="6" l="1"/>
  <c r="D5" i="6"/>
  <c r="B47" i="6" s="1"/>
  <c r="C47" i="6"/>
  <c r="F58" i="1" s="1" a="1"/>
  <c r="F58" i="1" s="1"/>
  <c r="D16" i="2"/>
  <c r="D15" i="2"/>
  <c r="D14" i="2"/>
  <c r="G58" i="1" l="1" a="1"/>
  <c r="G58" i="1" s="1"/>
  <c r="O47" i="6"/>
  <c r="Z47" i="6" l="1"/>
  <c r="H58" i="1" s="1" a="1"/>
  <c r="H58" i="1" s="1"/>
  <c r="F12" i="1"/>
  <c r="J58" i="1" l="1" a="1"/>
  <c r="J58" i="1" s="1"/>
  <c r="I58" i="1" a="1"/>
  <c r="I58" i="1" s="1"/>
  <c r="J7" i="1"/>
  <c r="K7" i="1" s="1"/>
  <c r="F18" i="1"/>
  <c r="G18" i="1"/>
  <c r="H18" i="1"/>
  <c r="K47" i="1"/>
  <c r="K45" i="1"/>
  <c r="J9" i="1"/>
  <c r="K9" i="1" s="1"/>
  <c r="J8" i="1"/>
  <c r="I24" i="2"/>
  <c r="H24" i="2"/>
  <c r="D24" i="2"/>
  <c r="G46" i="1"/>
  <c r="F46" i="1"/>
  <c r="H46" i="1"/>
  <c r="G44" i="1"/>
  <c r="F44" i="1"/>
  <c r="H44" i="1"/>
  <c r="H30" i="1"/>
  <c r="G30" i="1"/>
  <c r="G40" i="1"/>
  <c r="H40" i="1"/>
  <c r="H28" i="1"/>
  <c r="H41" i="1"/>
  <c r="F29" i="1"/>
  <c r="F30" i="1"/>
  <c r="G28" i="1"/>
  <c r="G41" i="1"/>
  <c r="H29" i="1"/>
  <c r="F42" i="1"/>
  <c r="F41" i="1"/>
  <c r="G42" i="1"/>
  <c r="H42" i="1"/>
  <c r="F40" i="1"/>
  <c r="G29" i="1"/>
  <c r="F28" i="1"/>
  <c r="H39" i="1"/>
  <c r="G39" i="1"/>
  <c r="F39" i="1"/>
  <c r="H38" i="1"/>
  <c r="F38" i="1"/>
  <c r="G38" i="1"/>
  <c r="H37" i="1"/>
  <c r="F37" i="1"/>
  <c r="G37" i="1"/>
  <c r="F36" i="1"/>
  <c r="H36" i="1"/>
  <c r="G36" i="1"/>
  <c r="G35" i="1"/>
  <c r="F35" i="1"/>
  <c r="H35" i="1"/>
  <c r="G34" i="1"/>
  <c r="F34" i="1"/>
  <c r="H34" i="1"/>
  <c r="F33" i="1"/>
  <c r="G33" i="1"/>
  <c r="H33" i="1"/>
  <c r="F32" i="1"/>
  <c r="G32" i="1"/>
  <c r="H32" i="1"/>
  <c r="F31" i="1"/>
  <c r="G31" i="1"/>
  <c r="H31" i="1"/>
  <c r="F27" i="1"/>
  <c r="G27" i="1"/>
  <c r="H27" i="1"/>
  <c r="G26" i="1"/>
  <c r="F26" i="1"/>
  <c r="H26" i="1"/>
  <c r="H25" i="1"/>
  <c r="F25" i="1"/>
  <c r="G25" i="1"/>
  <c r="H24" i="1"/>
  <c r="F24" i="1"/>
  <c r="G24" i="1"/>
  <c r="G23" i="1"/>
  <c r="H23" i="1"/>
  <c r="F23" i="1"/>
  <c r="F22" i="1"/>
  <c r="H22" i="1"/>
  <c r="G22" i="1"/>
  <c r="F21" i="1"/>
  <c r="H21" i="1"/>
  <c r="G21" i="1"/>
  <c r="F20" i="1"/>
  <c r="H20" i="1"/>
  <c r="G20" i="1"/>
  <c r="H19" i="1"/>
  <c r="F19" i="1"/>
  <c r="G19" i="1"/>
  <c r="I46" i="1" l="1"/>
  <c r="J46" i="1" s="1"/>
  <c r="K46" i="1" s="1"/>
  <c r="I44" i="1"/>
  <c r="J44" i="1" s="1"/>
  <c r="K44" i="1" s="1"/>
  <c r="E58" i="1"/>
  <c r="I26" i="1"/>
  <c r="I34" i="1"/>
  <c r="I31" i="1"/>
  <c r="I24" i="1"/>
  <c r="I21" i="1"/>
  <c r="I32" i="1"/>
  <c r="I35" i="1"/>
  <c r="I28" i="1"/>
  <c r="I25" i="1"/>
  <c r="J25" i="1" s="1"/>
  <c r="I20" i="1"/>
  <c r="I22" i="1"/>
  <c r="I36" i="1"/>
  <c r="I38" i="1"/>
  <c r="I39" i="1"/>
  <c r="I19" i="1"/>
  <c r="I27" i="1"/>
  <c r="I40" i="1"/>
  <c r="I37" i="1"/>
  <c r="I42" i="1"/>
  <c r="I29" i="1"/>
  <c r="I41" i="1"/>
  <c r="I33" i="1"/>
  <c r="J33" i="1" s="1"/>
  <c r="I23" i="1"/>
  <c r="I30" i="1"/>
  <c r="G24" i="2"/>
  <c r="F24" i="2"/>
  <c r="D58" i="1"/>
  <c r="E24" i="2"/>
  <c r="J51" i="1"/>
  <c r="K51" i="1" s="1"/>
  <c r="J53" i="1"/>
  <c r="K53" i="1" s="1"/>
  <c r="J48" i="1"/>
  <c r="K48" i="1" s="1"/>
  <c r="J49" i="1"/>
  <c r="K49" i="1" s="1"/>
  <c r="J50" i="1"/>
  <c r="K50" i="1" s="1"/>
  <c r="J55" i="1"/>
  <c r="K55" i="1" s="1"/>
  <c r="J54" i="1"/>
  <c r="K54" i="1" s="1"/>
  <c r="J52" i="1"/>
  <c r="K52" i="1" s="1"/>
  <c r="J6" i="1"/>
  <c r="G31" i="2"/>
  <c r="G30" i="2"/>
  <c r="F29" i="2"/>
  <c r="G29" i="2"/>
  <c r="F30" i="2"/>
  <c r="F31" i="2"/>
  <c r="G28" i="2"/>
  <c r="F28" i="2"/>
  <c r="E27" i="2"/>
  <c r="G27" i="2"/>
  <c r="F27" i="2"/>
  <c r="F26" i="2"/>
  <c r="E26" i="2"/>
  <c r="G26" i="2"/>
  <c r="E25" i="2"/>
  <c r="G25" i="2"/>
  <c r="F25" i="2"/>
  <c r="H28" i="2" l="1"/>
  <c r="I28" i="2" s="1"/>
  <c r="H29" i="2"/>
  <c r="I29" i="2" s="1"/>
  <c r="H31" i="2"/>
  <c r="I31" i="2" s="1"/>
  <c r="H30" i="2"/>
  <c r="I30" i="2" s="1"/>
  <c r="C58" i="1"/>
  <c r="H25" i="2"/>
  <c r="I25" i="2" s="1"/>
  <c r="H26" i="2"/>
  <c r="I26" i="2" s="1"/>
  <c r="H27" i="2"/>
  <c r="I27" i="2" s="1"/>
  <c r="J42" i="1"/>
  <c r="K42" i="1" s="1"/>
  <c r="J36" i="1"/>
  <c r="K36" i="1" s="1"/>
  <c r="J20" i="1"/>
  <c r="K20" i="1" s="1"/>
  <c r="J22" i="1"/>
  <c r="K22" i="1" s="1"/>
  <c r="J32" i="1"/>
  <c r="K32" i="1" s="1"/>
  <c r="K33" i="1"/>
  <c r="J34" i="1"/>
  <c r="K34" i="1" s="1"/>
  <c r="J24" i="1"/>
  <c r="K24" i="1" s="1"/>
  <c r="J21" i="1"/>
  <c r="K21" i="1" s="1"/>
  <c r="J37" i="1"/>
  <c r="K37" i="1" s="1"/>
  <c r="J41" i="1"/>
  <c r="K41" i="1" s="1"/>
  <c r="J31" i="1"/>
  <c r="K31" i="1" s="1"/>
  <c r="J30" i="1"/>
  <c r="K30" i="1" s="1"/>
  <c r="J28" i="1"/>
  <c r="K28" i="1" s="1"/>
  <c r="J27" i="1"/>
  <c r="K27" i="1" s="1"/>
  <c r="J29" i="1"/>
  <c r="K29" i="1" s="1"/>
  <c r="J38" i="1"/>
  <c r="K38" i="1" s="1"/>
  <c r="J35" i="1"/>
  <c r="K35" i="1" s="1"/>
  <c r="J26" i="1"/>
  <c r="K26" i="1" s="1"/>
  <c r="K25" i="1"/>
  <c r="J19" i="1"/>
  <c r="K19" i="1" s="1"/>
  <c r="J23" i="1"/>
  <c r="K23" i="1" s="1"/>
  <c r="J39" i="1"/>
  <c r="K39" i="1" s="1"/>
  <c r="J12" i="1"/>
  <c r="J40" i="1"/>
  <c r="K40" i="1" s="1"/>
  <c r="J11" i="1"/>
  <c r="J13" i="1" l="1"/>
</calcChain>
</file>

<file path=xl/sharedStrings.xml><?xml version="1.0" encoding="utf-8"?>
<sst xmlns="http://schemas.openxmlformats.org/spreadsheetml/2006/main" count="25975" uniqueCount="660">
  <si>
    <t>Before using the tool, do take note of the following:</t>
  </si>
  <si>
    <t xml:space="preserve">You must ensure that you complete no more than 10 units (60 credit points) at Level 1 and at least six units (36 credit points) at Level 3, including four units (24 credit points) at level 3 offered by the School of Business. </t>
  </si>
  <si>
    <t>You must complete at least one major from the School of Business.</t>
  </si>
  <si>
    <t xml:space="preserve">No more than 12 credit points can be credited towards two majors, or a major and a minor, within the course. </t>
  </si>
  <si>
    <t xml:space="preserve">You cannot choose the same MAJOR and MINOR. </t>
  </si>
  <si>
    <t>If you failed a unit, do not include it in this course map.</t>
  </si>
  <si>
    <t>If you are planning to go for international or intercampus exchange, you may use this tool.</t>
  </si>
  <si>
    <t>Duplicated units, major(s) and minor(s) will be highlighted in red.</t>
  </si>
  <si>
    <t>If you plan to enrol in the electives from other schools, it is your responsibility to ensure that you have met the pre-requisities.</t>
  </si>
  <si>
    <t xml:space="preserve">The course map tool does not help you check the prerequisites of the unit. You need to refer to the handbook and ensure that you have met the prerequisities before enrolling in that unit.  </t>
  </si>
  <si>
    <t>If you include the wrong unit code from your major/minor, it will appear as an 'Electives from other Schools'. Please ensure you type in the correct unit code.</t>
  </si>
  <si>
    <t>Notes:- (A) = Accounting specific units | (N) = Non-Accounting specific units | (PA) = Professional Accounting Sequence | (O) = Replaced units</t>
  </si>
  <si>
    <t xml:space="preserve">Acknowledgements </t>
  </si>
  <si>
    <t xml:space="preserve">I acknowledge that course map planning and unit selection my responsibility as a student.  </t>
  </si>
  <si>
    <t xml:space="preserve">I acknowledge that I have read and understood the course map planning guide. </t>
  </si>
  <si>
    <t>NEXT</t>
  </si>
  <si>
    <t>Course Map Tool</t>
  </si>
  <si>
    <t>Name</t>
  </si>
  <si>
    <t>Summary - number of units</t>
  </si>
  <si>
    <t>Student ID</t>
  </si>
  <si>
    <t>Total units</t>
  </si>
  <si>
    <t>Student Email</t>
  </si>
  <si>
    <t>Level 1000</t>
  </si>
  <si>
    <t>Intake Year</t>
  </si>
  <si>
    <t>Level 2000</t>
  </si>
  <si>
    <t>Level 3000</t>
  </si>
  <si>
    <t>Intake Semester</t>
  </si>
  <si>
    <t>February Intake</t>
  </si>
  <si>
    <t>Part B: Business Major</t>
  </si>
  <si>
    <t>FinTech</t>
  </si>
  <si>
    <t>Part A</t>
  </si>
  <si>
    <t>Part C: Free Elective Study</t>
  </si>
  <si>
    <t>1 minor + free electives</t>
  </si>
  <si>
    <t>Part B</t>
  </si>
  <si>
    <t>Another Major</t>
  </si>
  <si>
    <t>Part C</t>
  </si>
  <si>
    <t>Minor 1</t>
  </si>
  <si>
    <t>Minor 2</t>
  </si>
  <si>
    <t>Digital marketing</t>
  </si>
  <si>
    <t>Year, Semester</t>
  </si>
  <si>
    <r>
      <t xml:space="preserve">Unit Code
</t>
    </r>
    <r>
      <rPr>
        <sz val="6"/>
        <color rgb="FF000000"/>
        <rFont val="Arial"/>
        <family val="2"/>
      </rPr>
      <t>(e.g. ACW1120 - make sure there are no space between the letters and numbers)</t>
    </r>
  </si>
  <si>
    <t>Available in the semester?</t>
  </si>
  <si>
    <t>Business and Commerce Specified Study</t>
  </si>
  <si>
    <t>Business elective</t>
  </si>
  <si>
    <t>Electives from other Schools</t>
  </si>
  <si>
    <t>ACW1020</t>
  </si>
  <si>
    <t>BTW1042</t>
  </si>
  <si>
    <t>BFW2140</t>
  </si>
  <si>
    <t>ACW2420</t>
  </si>
  <si>
    <t>BTW2213</t>
  </si>
  <si>
    <t>ACW3620</t>
  </si>
  <si>
    <t>BFW1001</t>
  </si>
  <si>
    <t>ACW3900</t>
  </si>
  <si>
    <t>ECM1953</t>
  </si>
  <si>
    <t>ETW1001</t>
  </si>
  <si>
    <t>MGW1010</t>
  </si>
  <si>
    <t>ECW1101</t>
  </si>
  <si>
    <t>AMU1224</t>
  </si>
  <si>
    <t>ECW2731</t>
  </si>
  <si>
    <t>ECW3830</t>
  </si>
  <si>
    <t>BTM3013</t>
  </si>
  <si>
    <t>BTW3320</t>
  </si>
  <si>
    <t>ECM2361</t>
  </si>
  <si>
    <t>AMU2015</t>
  </si>
  <si>
    <t>Extra semesters</t>
  </si>
  <si>
    <t>Select Year here</t>
  </si>
  <si>
    <t>Course Completed</t>
  </si>
  <si>
    <t>Majors</t>
  </si>
  <si>
    <t>Minors</t>
  </si>
  <si>
    <t>Major 1</t>
  </si>
  <si>
    <t>Major 2</t>
  </si>
  <si>
    <t>Minor 3</t>
  </si>
  <si>
    <t>Remarks</t>
  </si>
  <si>
    <t>Select here</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</si>
  <si>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</si>
  <si>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</si>
  <si>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</si>
  <si>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</si>
  <si>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</si>
  <si>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</si>
  <si>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</si>
  <si>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</si>
  <si>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</si>
  <si>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Unit Code</t>
  </si>
  <si>
    <t>Part A or C</t>
  </si>
  <si>
    <t>Major</t>
  </si>
  <si>
    <t>Select Major here</t>
  </si>
  <si>
    <t>Accountancy</t>
  </si>
  <si>
    <t>Another major</t>
  </si>
  <si>
    <t>Another major + 1 minor</t>
  </si>
  <si>
    <t>2 minors</t>
  </si>
  <si>
    <t>Free electives</t>
  </si>
  <si>
    <t>Management</t>
  </si>
  <si>
    <t>Minor</t>
  </si>
  <si>
    <t>Select Minor here</t>
  </si>
  <si>
    <t>July Intake</t>
  </si>
  <si>
    <t>October Intake</t>
  </si>
  <si>
    <t>Semester</t>
  </si>
  <si>
    <t>Semester 1</t>
  </si>
  <si>
    <t>Semester 2</t>
  </si>
  <si>
    <t>Extra Semester Year</t>
  </si>
  <si>
    <t>Alternative Semester</t>
  </si>
  <si>
    <t>Summer</t>
  </si>
  <si>
    <t>Winter</t>
  </si>
  <si>
    <t>Select Unit Code</t>
  </si>
  <si>
    <t>Unit Name</t>
  </si>
  <si>
    <t>Semesters</t>
  </si>
  <si>
    <t>Prerequisites</t>
  </si>
  <si>
    <t>Accountancy major</t>
  </si>
  <si>
    <t>FinTech Major</t>
  </si>
  <si>
    <t>Management major</t>
  </si>
  <si>
    <t>Accountancy minor</t>
  </si>
  <si>
    <t>Digital marketing minor</t>
  </si>
  <si>
    <t>Financial technology (Fintech) minor</t>
  </si>
  <si>
    <t>Management minor</t>
  </si>
  <si>
    <t>ACM2130</t>
  </si>
  <si>
    <t>Forensic accounting</t>
  </si>
  <si>
    <t>-</t>
  </si>
  <si>
    <t>ACM2900</t>
  </si>
  <si>
    <t>Sustainability management and reporting</t>
  </si>
  <si>
    <t>ACM5260</t>
  </si>
  <si>
    <t>Digital accounting</t>
  </si>
  <si>
    <t>ACM5903</t>
  </si>
  <si>
    <t>Accounting for business</t>
  </si>
  <si>
    <t>Accounting in business</t>
  </si>
  <si>
    <t>You can only choose either ACW1020 or ACW1120.
This unit replaces ACW1100.</t>
  </si>
  <si>
    <t>Semester 1, Semester 2</t>
  </si>
  <si>
    <t>nil</t>
  </si>
  <si>
    <t>Core (N)</t>
  </si>
  <si>
    <t>ACW1100</t>
  </si>
  <si>
    <t>Introduction to financial accounting (replaced by ACW1120)</t>
  </si>
  <si>
    <t>ACW1120</t>
  </si>
  <si>
    <t>Financial accounting 1</t>
  </si>
  <si>
    <t>You can only choose either ACW1020 or ACW1120.
This unit replaces ACW1200.</t>
  </si>
  <si>
    <t>Core (A)</t>
  </si>
  <si>
    <t>Core</t>
  </si>
  <si>
    <t>ACW1200</t>
  </si>
  <si>
    <t>Accounting for managers (replaced by ACW1200)</t>
  </si>
  <si>
    <t>ACW2120</t>
  </si>
  <si>
    <t>Financial accounting 2</t>
  </si>
  <si>
    <t>This unit replaces ACW2491.</t>
  </si>
  <si>
    <t>ACW1120 / ACW1200</t>
  </si>
  <si>
    <t>Additional</t>
  </si>
  <si>
    <t>ACW2220</t>
  </si>
  <si>
    <t>Management accounting 1</t>
  </si>
  <si>
    <t>This unit replaces ACW2391.</t>
  </si>
  <si>
    <t>ACW2391</t>
  </si>
  <si>
    <t>Introduction to management accounting (replaced by ACW2220)</t>
  </si>
  <si>
    <t>Accounting information systems</t>
  </si>
  <si>
    <t xml:space="preserve">This unit replaces ACW2851. </t>
  </si>
  <si>
    <t>ACW2491</t>
  </si>
  <si>
    <t>Financial accounting (replaced by ACW2120)</t>
  </si>
  <si>
    <t>ACW2851</t>
  </si>
  <si>
    <t>Accounting information systems and financial modelling (replaced by ACW2420)</t>
  </si>
  <si>
    <t>ACW3041</t>
  </si>
  <si>
    <t>Auditing and assurance (replaced by ACW3620)</t>
  </si>
  <si>
    <t>ACW3120</t>
  </si>
  <si>
    <t>Financial accounting 3</t>
  </si>
  <si>
    <t>This unit replaces ACW3491.</t>
  </si>
  <si>
    <t>ACW3220</t>
  </si>
  <si>
    <t>Management accounting 2</t>
  </si>
  <si>
    <t>This unit replaces ACW3431.</t>
  </si>
  <si>
    <t>ACW3431</t>
  </si>
  <si>
    <t>Management accounting (replaced by ACW3220)</t>
  </si>
  <si>
    <t>ACW3491</t>
  </si>
  <si>
    <t>Advanced financial accounting (replaced by ACW3120)</t>
  </si>
  <si>
    <t>Assurance and audit services</t>
  </si>
  <si>
    <t>Global issues in accounting</t>
  </si>
  <si>
    <t xml:space="preserve">ACW1120, ACW2120, ACW2220, ACW2420, and ACW3220 (Co-requsite ACW3120 and ACW3620) </t>
  </si>
  <si>
    <t>Capstone (A)</t>
  </si>
  <si>
    <t>BEW3001</t>
  </si>
  <si>
    <t>Ethics and sustainability in a business environment</t>
  </si>
  <si>
    <t>96 credit points</t>
  </si>
  <si>
    <t>Capstone (N)</t>
  </si>
  <si>
    <t>BEW3102</t>
  </si>
  <si>
    <t>Experiential learning project</t>
  </si>
  <si>
    <t>BEW3110</t>
  </si>
  <si>
    <t>Work experience program</t>
  </si>
  <si>
    <t>BEW3555</t>
  </si>
  <si>
    <t>Integrative business practices</t>
  </si>
  <si>
    <t>96 credit points including ACW1120 or ACW1020, BTW1042, ECW1101, ETW1001 MGW1010 and MKW1120</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</si>
  <si>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</si>
  <si>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</si>
  <si>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</si>
  <si>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</si>
  <si>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</si>
  <si>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</si>
  <si>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</si>
  <si>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</si>
  <si>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</si>
  <si>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</si>
  <si>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</si>
  <si>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</si>
  <si>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</si>
  <si>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</si>
  <si>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BEX3202</t>
  </si>
  <si>
    <t>BEX6100</t>
  </si>
  <si>
    <t>T4-57</t>
  </si>
  <si>
    <t>BEX6200</t>
  </si>
  <si>
    <t>BFM3130</t>
  </si>
  <si>
    <t>Entrepreneurship in financial technology</t>
  </si>
  <si>
    <t>BFM5014</t>
  </si>
  <si>
    <t>Current issues in international finance</t>
  </si>
  <si>
    <t>BFM5959</t>
  </si>
  <si>
    <t>Accounting and finance for international managers</t>
  </si>
  <si>
    <t>BFM2110</t>
  </si>
  <si>
    <t>BFM3140</t>
  </si>
  <si>
    <t>BFM5120</t>
  </si>
  <si>
    <t>Foundations of finance</t>
  </si>
  <si>
    <t>BFW2120</t>
  </si>
  <si>
    <t>Introduction to financial technology</t>
  </si>
  <si>
    <t>Corporate finance 1</t>
  </si>
  <si>
    <t>BFW2341</t>
  </si>
  <si>
    <t>International financial management</t>
  </si>
  <si>
    <t>BFW2401</t>
  </si>
  <si>
    <t>Commercial banking and finance</t>
  </si>
  <si>
    <t>BFW2751</t>
  </si>
  <si>
    <t>Derivatives 1</t>
  </si>
  <si>
    <t>BFW1001 and BFW2140</t>
  </si>
  <si>
    <t>BFW3120</t>
  </si>
  <si>
    <t>Applied financial technology</t>
  </si>
  <si>
    <t>BFW2401 and BFW2140</t>
  </si>
  <si>
    <t>BFW3121</t>
  </si>
  <si>
    <t>Investments and portfolio management</t>
  </si>
  <si>
    <t>BFW3540</t>
  </si>
  <si>
    <t>Modelling in finance</t>
  </si>
  <si>
    <t>Additional (O)</t>
  </si>
  <si>
    <t>BFW3651</t>
  </si>
  <si>
    <t>Treasury management</t>
  </si>
  <si>
    <t>BFW3652</t>
  </si>
  <si>
    <t>BFW3841</t>
  </si>
  <si>
    <t>Credit analysis and lending management</t>
  </si>
  <si>
    <t>Climate change policy</t>
  </si>
  <si>
    <t>BTM5330</t>
  </si>
  <si>
    <t>Cyber law</t>
  </si>
  <si>
    <t>BTM5909</t>
  </si>
  <si>
    <t>Ethics and global corporate governance</t>
  </si>
  <si>
    <t>BTM5919</t>
  </si>
  <si>
    <t>International trade law</t>
  </si>
  <si>
    <t>Business law</t>
  </si>
  <si>
    <t>Semester 1, Semester 2, October</t>
  </si>
  <si>
    <t>Company law</t>
  </si>
  <si>
    <t>BTW2241</t>
  </si>
  <si>
    <t>Comparative workplace relations law</t>
  </si>
  <si>
    <t>BTW2320</t>
  </si>
  <si>
    <t>Current issues in corporate governance</t>
  </si>
  <si>
    <t>Nil</t>
  </si>
  <si>
    <t>BTW2330</t>
  </si>
  <si>
    <t>BTW3153</t>
  </si>
  <si>
    <t>Income tax law</t>
  </si>
  <si>
    <t>BTW3201</t>
  </si>
  <si>
    <t>BTW3233</t>
  </si>
  <si>
    <t>Conventional and Islamic finance law</t>
  </si>
  <si>
    <t>BTW3281</t>
  </si>
  <si>
    <t>Malaysian Marketing Law</t>
  </si>
  <si>
    <t>Corporate governance and sustainability</t>
  </si>
  <si>
    <t>Principles of economics</t>
  </si>
  <si>
    <t>ECM2310</t>
  </si>
  <si>
    <t>Culture, growth and development</t>
  </si>
  <si>
    <t>ECW1102 and ETW1001 / ETW1000 / ETW1100</t>
  </si>
  <si>
    <t>ECM2360</t>
  </si>
  <si>
    <t>Environmental and natural resource economics</t>
  </si>
  <si>
    <t>Environmental issues in economics</t>
  </si>
  <si>
    <t>ECM2642</t>
  </si>
  <si>
    <t>Southeast Asian economies and global business</t>
  </si>
  <si>
    <t>ECM3670</t>
  </si>
  <si>
    <t>Development economics</t>
  </si>
  <si>
    <t>ECW1101 and ECW2730</t>
  </si>
  <si>
    <t>ECM3810</t>
  </si>
  <si>
    <t>Public sector economics</t>
  </si>
  <si>
    <t>ECM3710</t>
  </si>
  <si>
    <t>Labour economics</t>
  </si>
  <si>
    <t>ECM5921</t>
  </si>
  <si>
    <t>International economics</t>
  </si>
  <si>
    <t>ECM5953</t>
  </si>
  <si>
    <t>Economics</t>
  </si>
  <si>
    <t>ECM3140</t>
  </si>
  <si>
    <t>Introductory microeconomics</t>
  </si>
  <si>
    <t>ECW1102</t>
  </si>
  <si>
    <t>Introductory macroeconomics</t>
  </si>
  <si>
    <t>ECW2141</t>
  </si>
  <si>
    <t>Economics of labour markets</t>
  </si>
  <si>
    <t>ECW2721</t>
  </si>
  <si>
    <t>Trade finance and foreign exchange</t>
  </si>
  <si>
    <t>ECW2730</t>
  </si>
  <si>
    <t>Macroeconomic policy</t>
  </si>
  <si>
    <t>Managerial economics</t>
  </si>
  <si>
    <t>ECW3143</t>
  </si>
  <si>
    <t>Economics of money and banking</t>
  </si>
  <si>
    <t>Core (O)</t>
  </si>
  <si>
    <t>ECW3301</t>
  </si>
  <si>
    <t>Case studies in international trade</t>
  </si>
  <si>
    <t>ECW2721 or ECW2731</t>
  </si>
  <si>
    <t>Business, competition and regulation</t>
  </si>
  <si>
    <t>ETM1005</t>
  </si>
  <si>
    <t>Programming for business applications</t>
  </si>
  <si>
    <t>ETM2100</t>
  </si>
  <si>
    <t>Principles of statistical inference</t>
  </si>
  <si>
    <t>ETM3800</t>
  </si>
  <si>
    <t>Text analytics for business</t>
  </si>
  <si>
    <t>ETM5900</t>
  </si>
  <si>
    <t>Business statistics</t>
  </si>
  <si>
    <t>ETM5950</t>
  </si>
  <si>
    <t>Data analytics for business</t>
  </si>
  <si>
    <t>ETM1015</t>
  </si>
  <si>
    <t>ETM1020</t>
  </si>
  <si>
    <t>ETM1030</t>
  </si>
  <si>
    <t>ETM2110</t>
  </si>
  <si>
    <t>ETM5800</t>
  </si>
  <si>
    <t>ETW1000</t>
  </si>
  <si>
    <t>Business and economic statistics (replaced by ETW1001)</t>
  </si>
  <si>
    <t>Introduction to statistical analysis</t>
  </si>
  <si>
    <t xml:space="preserve">This unit replaces ETW1000 and ETW1100. </t>
  </si>
  <si>
    <t>ETW1010</t>
  </si>
  <si>
    <t>Data modelling and computing (replaced by ETW2001)</t>
  </si>
  <si>
    <t>ETW1100</t>
  </si>
  <si>
    <t>Introduction to business analytics (replaced by ETW1001)</t>
  </si>
  <si>
    <t>ETW2001</t>
  </si>
  <si>
    <t>Foundations of data analysis</t>
  </si>
  <si>
    <t>This unit replaces ETW1010 and ETW2111.</t>
  </si>
  <si>
    <t>ETW1001 / ETW1000 / ETW1100</t>
  </si>
  <si>
    <t>ETW2111</t>
  </si>
  <si>
    <t>Business data modelling (replaced by ETW2001)</t>
  </si>
  <si>
    <t>ETW2410</t>
  </si>
  <si>
    <t>Introductory econometrics (replaced by ETW2500 &amp; ETW2510)</t>
  </si>
  <si>
    <t>ETW2420</t>
  </si>
  <si>
    <t>Design and analysis of sample surveys</t>
  </si>
  <si>
    <t>ETW2001 / ETW1010 / ETW2111</t>
  </si>
  <si>
    <t>ETW2440</t>
  </si>
  <si>
    <t>Business modelling and analytics methods</t>
  </si>
  <si>
    <t>ETW2472</t>
  </si>
  <si>
    <t>Project management analytics (Not Offered)</t>
  </si>
  <si>
    <t>ETW2500</t>
  </si>
  <si>
    <t>Unsupervised learning for business</t>
  </si>
  <si>
    <t>This unit replaces ETW2410.</t>
  </si>
  <si>
    <t>ETW2510</t>
  </si>
  <si>
    <t>Introduction to econometrics</t>
  </si>
  <si>
    <t xml:space="preserve">This unit replaces ETW2410. </t>
  </si>
  <si>
    <t>ETW2800</t>
  </si>
  <si>
    <t>ETW3420</t>
  </si>
  <si>
    <t>Time series forecasting: Principles and practice</t>
  </si>
  <si>
    <t>Pre-2021 intake has an option of taking either ETW3420 or ETW3481. Effective 2021 intake onwards must take ETW3420 only.</t>
  </si>
  <si>
    <t>ETW2500 / ETW2510 / ETW2410</t>
  </si>
  <si>
    <t>ETW3450</t>
  </si>
  <si>
    <t>Applied time series econometrics</t>
  </si>
  <si>
    <t>ETW2510 / ETW2410</t>
  </si>
  <si>
    <t>ETW3481</t>
  </si>
  <si>
    <t>Econometric methods for finance</t>
  </si>
  <si>
    <t>ETW3482</t>
  </si>
  <si>
    <t>Data mining and predictive modelling</t>
  </si>
  <si>
    <t>Two Level 2000 units</t>
  </si>
  <si>
    <t>ETW3483</t>
  </si>
  <si>
    <t>Applied analytics</t>
  </si>
  <si>
    <t>ETW3510</t>
  </si>
  <si>
    <t>Applied econometric methods</t>
  </si>
  <si>
    <t>ETX2200</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</si>
  <si>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</si>
  <si>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</si>
  <si>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</si>
  <si>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</si>
  <si>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</si>
  <si>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</si>
  <si>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</si>
  <si>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</si>
  <si>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</si>
  <si>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</si>
  <si>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</si>
  <si>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International management</t>
  </si>
  <si>
    <t>MGM5638</t>
  </si>
  <si>
    <t>Asian business systems</t>
  </si>
  <si>
    <t>MGM5698</t>
  </si>
  <si>
    <t>Global supply chain management</t>
  </si>
  <si>
    <t>MGM5966</t>
  </si>
  <si>
    <t>International business theory and practice</t>
  </si>
  <si>
    <t>MGM5260</t>
  </si>
  <si>
    <t>Introduction to management</t>
  </si>
  <si>
    <t>MGW1011</t>
  </si>
  <si>
    <t>Career planning for the contemporary workforce</t>
  </si>
  <si>
    <r>
      <t xml:space="preserve">You can only complete MGW1011 </t>
    </r>
    <r>
      <rPr>
        <b/>
        <sz val="10"/>
        <color theme="1"/>
        <rFont val="Calibri"/>
        <family val="2"/>
      </rPr>
      <t xml:space="preserve">OR </t>
    </r>
    <r>
      <rPr>
        <sz val="10"/>
        <color theme="1"/>
        <rFont val="Calibri"/>
        <family val="2"/>
      </rPr>
      <t>MGW1100</t>
    </r>
  </si>
  <si>
    <t>4 units at any level</t>
  </si>
  <si>
    <t>MGW1100</t>
  </si>
  <si>
    <t>Managerial Communication</t>
  </si>
  <si>
    <r>
      <t xml:space="preserve">You can only complete MGW1100 </t>
    </r>
    <r>
      <rPr>
        <b/>
        <sz val="10"/>
        <color theme="1"/>
        <rFont val="Calibri"/>
        <family val="2"/>
      </rPr>
      <t xml:space="preserve">OR </t>
    </r>
    <r>
      <rPr>
        <sz val="10"/>
        <color theme="1"/>
        <rFont val="Calibri"/>
        <family val="2"/>
      </rPr>
      <t>MGW1011</t>
    </r>
  </si>
  <si>
    <t>MGW2011</t>
  </si>
  <si>
    <t>Self-leadership for career success</t>
  </si>
  <si>
    <t>MGW2230</t>
  </si>
  <si>
    <t>Organisational behaviour and change (replaced by MGW3230)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</si>
  <si>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</si>
  <si>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</si>
  <si>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</si>
  <si>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</si>
  <si>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</si>
  <si>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</si>
  <si>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</si>
  <si>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</si>
  <si>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</si>
  <si>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</si>
  <si>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</si>
  <si>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</si>
  <si>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MGW3130</t>
  </si>
  <si>
    <t>Organisational change and development</t>
  </si>
  <si>
    <t>MGW3230</t>
  </si>
  <si>
    <t>Organisational behaviour and change</t>
  </si>
  <si>
    <t>MGW3234</t>
  </si>
  <si>
    <t>Social entrepreneurship</t>
  </si>
  <si>
    <t>MGW3381</t>
  </si>
  <si>
    <t>Management information systems</t>
  </si>
  <si>
    <t>MGW3401</t>
  </si>
  <si>
    <t>Strategic management</t>
  </si>
  <si>
    <t>MGW3681</t>
  </si>
  <si>
    <t>MGX3121</t>
  </si>
  <si>
    <t>MGX5890</t>
  </si>
  <si>
    <t>International study program in international business</t>
  </si>
  <si>
    <t>MGX2030</t>
  </si>
  <si>
    <t>MKM2300</t>
  </si>
  <si>
    <t>Introduction to digital marketing</t>
  </si>
  <si>
    <t>MKM2400</t>
  </si>
  <si>
    <t>Search engine marketing</t>
  </si>
  <si>
    <t>MKM3202</t>
  </si>
  <si>
    <t>International study program</t>
  </si>
  <si>
    <t>MKM3400</t>
  </si>
  <si>
    <t>Marketing analytics</t>
  </si>
  <si>
    <t>MKM3450</t>
  </si>
  <si>
    <t>Social media marketing</t>
  </si>
  <si>
    <t>MKM3500</t>
  </si>
  <si>
    <t>AI in marketing</t>
  </si>
  <si>
    <t>MKM3600</t>
  </si>
  <si>
    <t>Digital incubator</t>
  </si>
  <si>
    <t>MKM5260</t>
  </si>
  <si>
    <t>International marketing</t>
  </si>
  <si>
    <t>MKM5330</t>
  </si>
  <si>
    <t>Marketing management in digital age</t>
  </si>
  <si>
    <t>MKM5955</t>
  </si>
  <si>
    <t>Marketing and the international consumer</t>
  </si>
  <si>
    <t>MKM5211</t>
  </si>
  <si>
    <t>MKW1120</t>
  </si>
  <si>
    <t>Marketing fundamentals</t>
  </si>
  <si>
    <t>MKW2402</t>
  </si>
  <si>
    <t>Consumer behaviour</t>
  </si>
  <si>
    <t>MKW2420</t>
  </si>
  <si>
    <t>Marketing research methods</t>
  </si>
  <si>
    <t>MKW2402 (co-requisite)</t>
  </si>
  <si>
    <t>MKW2440</t>
  </si>
  <si>
    <t>Digital marketing communications</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</si>
  <si>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</si>
  <si>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</si>
  <si>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</si>
  <si>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</si>
  <si>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</si>
  <si>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</si>
  <si>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</si>
  <si>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</si>
  <si>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</si>
  <si>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</si>
  <si>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</si>
  <si>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MGW2351 or MKW2402</t>
  </si>
  <si>
    <t>MKW3610</t>
  </si>
  <si>
    <t>Marketing strategy and implementation</t>
  </si>
  <si>
    <t>MKW2402, MKW2420 and MKW2460</t>
  </si>
  <si>
    <t>MKX2010</t>
  </si>
  <si>
    <t>MON3750</t>
  </si>
  <si>
    <t>AMU1055</t>
  </si>
  <si>
    <t>Introduction to global studies</t>
  </si>
  <si>
    <t>Semester 2, October</t>
  </si>
  <si>
    <t>AMU1223</t>
  </si>
  <si>
    <t>Film, Television and Screen Studies: Approaches</t>
  </si>
  <si>
    <t>Film, Television and Screen Studies: Forms</t>
  </si>
  <si>
    <t>AMU1277</t>
  </si>
  <si>
    <t>Media studies</t>
  </si>
  <si>
    <t>AMU1278</t>
  </si>
  <si>
    <t>Communication technologies and practices</t>
  </si>
  <si>
    <t>AMU1325</t>
  </si>
  <si>
    <t>Introduction to world politics and history</t>
  </si>
  <si>
    <t>AMU1330</t>
  </si>
  <si>
    <t>Digital media 1</t>
  </si>
  <si>
    <t>AMU1331</t>
  </si>
  <si>
    <t>Introduction to internet studies</t>
  </si>
  <si>
    <t>Cities and citizens</t>
  </si>
  <si>
    <t>AMU2020</t>
  </si>
  <si>
    <t>International human rights</t>
  </si>
  <si>
    <t>AMU2625</t>
  </si>
  <si>
    <t>Borders, people and identity: Migration in the 21st century</t>
  </si>
  <si>
    <t>AMU2907</t>
  </si>
  <si>
    <t>Sexual and reproductive health and rights in global contexts</t>
  </si>
  <si>
    <t>AMU2145</t>
  </si>
  <si>
    <t>Digital media 2</t>
  </si>
  <si>
    <t>AMU2146</t>
  </si>
  <si>
    <t>Digital screens</t>
  </si>
  <si>
    <t>AMU2315</t>
  </si>
  <si>
    <t>Strategies in writing experiments</t>
  </si>
  <si>
    <t>AMU2439</t>
  </si>
  <si>
    <t>Youth and mobile media</t>
  </si>
  <si>
    <t>AMU2448</t>
  </si>
  <si>
    <t>Film genres</t>
  </si>
  <si>
    <t>AMU2450</t>
  </si>
  <si>
    <t>Contemporary media theory</t>
  </si>
  <si>
    <t>AMU2453</t>
  </si>
  <si>
    <t>Research methods in the arts and social sciences</t>
  </si>
  <si>
    <t>AMU2814</t>
  </si>
  <si>
    <t>Transforming community: Project design and public relations for social campaigns</t>
  </si>
  <si>
    <t>AMU3029</t>
  </si>
  <si>
    <t>Digital Asia research project</t>
  </si>
  <si>
    <t>AMU3127</t>
  </si>
  <si>
    <t>Stardom: Celebrity, society and power</t>
  </si>
  <si>
    <t>AMU3451</t>
  </si>
  <si>
    <t>Freedom and control in the media</t>
  </si>
  <si>
    <t>AMU3570</t>
  </si>
  <si>
    <t>International relations</t>
  </si>
  <si>
    <t>AMU3575</t>
  </si>
  <si>
    <t>Task force: Responding to global challenges</t>
  </si>
  <si>
    <t>AMU3580</t>
  </si>
  <si>
    <t>Digital Society: Engaging with the world</t>
  </si>
  <si>
    <t>AMU3650</t>
  </si>
  <si>
    <t>A world in crisis: Multilevel responses to global emergencies</t>
  </si>
  <si>
    <t>AMU3744</t>
  </si>
  <si>
    <t>Workplace learning internship</t>
  </si>
  <si>
    <t>AMU3859</t>
  </si>
  <si>
    <t>Writing portfolio</t>
  </si>
  <si>
    <t>AMU1160</t>
  </si>
  <si>
    <t>AMU1163</t>
  </si>
  <si>
    <t>AMU2007</t>
  </si>
  <si>
    <t>AMU2013</t>
  </si>
  <si>
    <t>AMU3010</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</si>
  <si>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</si>
  <si>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</si>
  <si>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</si>
  <si>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</si>
  <si>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</si>
  <si>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</si>
  <si>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</si>
  <si>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</si>
  <si>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</si>
  <si>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</si>
  <si>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</si>
  <si>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</si>
  <si>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</si>
  <si>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</si>
  <si>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</si>
  <si>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</si>
  <si>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</si>
  <si>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</si>
  <si>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</si>
  <si>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</si>
  <si>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</si>
  <si>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</si>
  <si>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</si>
  <si>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</si>
  <si>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</si>
  <si>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</si>
  <si>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</si>
  <si>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</si>
  <si>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</si>
  <si>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</si>
  <si>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Semester 1, Semester 2, Summer</t>
  </si>
  <si>
    <t>FIT3171</t>
  </si>
  <si>
    <t>Databases</t>
  </si>
  <si>
    <t>FIT3175</t>
  </si>
  <si>
    <t>Usability</t>
  </si>
  <si>
    <t>FIT3182</t>
  </si>
  <si>
    <t>Big data management and processing</t>
  </si>
  <si>
    <t>FIT3199</t>
  </si>
  <si>
    <t>Industry work experience</t>
  </si>
  <si>
    <t>FIT1058</t>
  </si>
  <si>
    <t>FIT2094</t>
  </si>
  <si>
    <t>FIT2109</t>
  </si>
  <si>
    <t>MAT1830</t>
  </si>
  <si>
    <t>Discrete mathematics for computer science</t>
  </si>
  <si>
    <t>MAT1841</t>
  </si>
  <si>
    <t>Continuous mathematics for computer science</t>
  </si>
  <si>
    <t>ENV1800</t>
  </si>
  <si>
    <t>Environmental science: A Southeast Asian perspective</t>
  </si>
  <si>
    <t>ENV2726</t>
  </si>
  <si>
    <t>Global conservation and biodiversity</t>
  </si>
  <si>
    <t>PA</t>
  </si>
  <si>
    <t>CORE</t>
  </si>
  <si>
    <t>Intake year</t>
  </si>
  <si>
    <t>ETW1102</t>
  </si>
  <si>
    <t>CAPSTONE</t>
  </si>
  <si>
    <t>Capstone</t>
  </si>
  <si>
    <t>NCI</t>
  </si>
  <si>
    <t>ACCT</t>
  </si>
  <si>
    <t>BEW3100</t>
  </si>
  <si>
    <t>ESB</t>
  </si>
  <si>
    <t>AE</t>
  </si>
  <si>
    <t>ECX3550</t>
  </si>
  <si>
    <t>BFM</t>
  </si>
  <si>
    <t>BLT</t>
  </si>
  <si>
    <t>BTM3290</t>
  </si>
  <si>
    <t>BA</t>
  </si>
  <si>
    <t>ETW2480</t>
  </si>
  <si>
    <t>EBS</t>
  </si>
  <si>
    <t>IBM</t>
  </si>
  <si>
    <t>MGMT</t>
  </si>
  <si>
    <t>MGW3782</t>
  </si>
  <si>
    <t>MGW1232</t>
  </si>
  <si>
    <t>SM</t>
  </si>
  <si>
    <t>MKW2431</t>
  </si>
  <si>
    <t>MKW2500</t>
  </si>
  <si>
    <t>FT</t>
  </si>
  <si>
    <t>DM</t>
  </si>
  <si>
    <t>STNY</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</si>
  <si>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</si>
  <si>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</si>
  <si>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</si>
  <si>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</si>
  <si>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</si>
  <si>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</si>
  <si>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</si>
  <si>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</si>
  <si>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</si>
  <si>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</si>
  <si>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</si>
  <si>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</si>
  <si>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</si>
  <si>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</si>
  <si>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</si>
  <si>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</si>
  <si>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</si>
  <si>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</si>
  <si>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</si>
  <si>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</si>
  <si>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</si>
  <si>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</si>
  <si>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</si>
  <si>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</si>
  <si>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</si>
  <si>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r>
      <rPr>
        <b/>
        <sz val="11"/>
        <color rgb="FF000000"/>
        <rFont val="Arial"/>
        <family val="2"/>
      </rPr>
      <t xml:space="preserve">Bachelor of Business and Commerce (2019 - 2025 Intakes)
</t>
    </r>
    <r>
      <rPr>
        <sz val="9"/>
        <color rgb="FF000000"/>
        <rFont val="Arial"/>
        <family val="2"/>
      </rPr>
      <t>Course Code: B2026</t>
    </r>
  </si>
  <si>
    <t>Financial technology (FinTech)</t>
  </si>
  <si>
    <t>Applied economics</t>
  </si>
  <si>
    <t>Banking and financial management</t>
  </si>
  <si>
    <t>Business analytics</t>
  </si>
  <si>
    <t>Business law and taxation</t>
  </si>
  <si>
    <t>Econometrics and business statistics</t>
  </si>
  <si>
    <t>International business management</t>
  </si>
  <si>
    <t>Strategic marketing</t>
  </si>
  <si>
    <t>Sustainability and responsible management</t>
  </si>
  <si>
    <t>Sustainability and responsible management minor</t>
  </si>
  <si>
    <t>Strategic marketing minor</t>
  </si>
  <si>
    <t>International business management minor</t>
  </si>
  <si>
    <t>Econometrics and business statistics minor</t>
  </si>
  <si>
    <t>Business law and taxation minor</t>
  </si>
  <si>
    <t>Business analytics minor</t>
  </si>
  <si>
    <t>Banking and financial management minor</t>
  </si>
  <si>
    <t>Applied economics minor</t>
  </si>
  <si>
    <t>Applied economics major</t>
  </si>
  <si>
    <t>Banking and financial management major</t>
  </si>
  <si>
    <t>Business law and taxation major</t>
  </si>
  <si>
    <t>Business analytics major</t>
  </si>
  <si>
    <t>Econometrics and business statistics major</t>
  </si>
  <si>
    <t>International business management major</t>
  </si>
  <si>
    <t>Strategic marketing major</t>
  </si>
  <si>
    <t>Business kaw and Taxation major</t>
  </si>
  <si>
    <t>Digital marketing major</t>
  </si>
  <si>
    <r>
      <t xml:space="preserve">Bachelor of Business and Commerce (2019 - 2025 Intakes)
</t>
    </r>
    <r>
      <rPr>
        <sz val="10"/>
        <color rgb="FF000000"/>
        <rFont val="Arial"/>
        <family val="2"/>
      </rPr>
      <t>Course Code: B2026</t>
    </r>
  </si>
  <si>
    <r>
      <rPr>
        <b/>
        <sz val="9"/>
        <color rgb="FF000000"/>
        <rFont val="Arial"/>
        <family val="2"/>
      </rPr>
      <t>Instructions:</t>
    </r>
    <r>
      <rPr>
        <sz val="9"/>
        <color rgb="FF000000"/>
        <rFont val="Arial"/>
        <family val="2"/>
      </rPr>
      <t xml:space="preserve">
1. Select the number of electives exempted as per your credit letter. If none, leave it blank or select "0".
2. Please input the unit code as per the credit letter.</t>
    </r>
  </si>
  <si>
    <t>Select Intake Semester here</t>
  </si>
  <si>
    <t>*Please make sure you have completed the required General Studies (9410) units as well</t>
  </si>
  <si>
    <t>Select Semester here</t>
  </si>
  <si>
    <t>Select Alt Semester</t>
  </si>
  <si>
    <t>School of Business, Monash University Malaysia - Template version: 2026.09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</si>
</sst>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sz val="9"/>
      <name val="Arial"/>
      <family val="2"/>
    </font>
    <font>
      <b/>
      <sz val="8"/>
      <name val="Arial"/>
      <family val="2"/>
    </font>
    <font>
      <sz val="5.5"/>
      <color rgb="FF000000"/>
      <name val="Arial"/>
      <family val="2"/>
    </font>
    <font>
      <b/>
      <sz val="10"/>
      <color rgb="FFFF0000"/>
      <name val="Arial"/>
      <family val="2"/>
    </font>
    <font>
      <b/>
      <sz val="10"/>
      <color theme="1"/>
      <name val="Arial"/>
      <family val="2"/>
    </font>
    <font>
      <sz val="10"/>
      <color theme="1"/>
      <name val="Arial"/>
      <family val="2"/>
    </font>
    <font>
      <b/>
      <sz val="7"/>
      <color theme="1"/>
      <name val="Arial"/>
      <family val="2"/>
    </font>
    <font>
      <b/>
      <sz val="7"/>
      <name val="Arial"/>
      <family val="2"/>
    </font>
    <font>
      <u/>
      <sz val="8"/>
      <color theme="10"/>
      <name val="Arial"/>
      <family val="2"/>
    </font>
    <font>
      <sz val="10"/>
      <color rgb="FF000000"/>
      <name val="Arial"/>
      <family val="2"/>
    </font>
    <font>
      <sz val="8"/>
      <name val="Arial"/>
      <family val="2"/>
    </font>
    <font>
      <sz val="6"/>
      <name val="ＭＳ Ｐゴシック"/>
      <family val="3"/>
      <charset val="128"/>
    </font>
    <font>
      <sz val="6.5"/>
      <color rgb="FF000000"/>
      <name val="Arial"/>
      <family val="2"/>
    </font>
  </fonts>
  <fills count="30">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rgb="FF6D9EEB"/>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4506668294322"/>
        <bgColor indexed="64"/>
      </patternFill>
    </fill>
  </fills>
  <borders count="199">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theme="0"/>
      </right>
      <top style="thin">
        <color theme="0"/>
      </top>
      <bottom style="thin">
        <color theme="0"/>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indexed="64"/>
      </top>
      <bottom style="thin">
        <color theme="0" tint="-0.249977111117893"/>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style="thin">
        <color theme="0"/>
      </left>
      <right/>
      <top style="thin">
        <color indexed="64"/>
      </top>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indexed="64"/>
      </left>
      <right/>
      <top style="thin">
        <color indexed="64"/>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right/>
      <top/>
      <bottom style="thin">
        <color theme="0"/>
      </bottom>
      <diagonal/>
    </border>
    <border>
      <left/>
      <right style="thin">
        <color theme="0"/>
      </right>
      <top/>
      <bottom style="thin">
        <color theme="0"/>
      </bottom>
      <diagonal/>
    </border>
    <border>
      <left style="thin">
        <color indexed="64"/>
      </left>
      <right style="thin">
        <color theme="0"/>
      </right>
      <top style="thin">
        <color theme="0"/>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theme="0"/>
      </left>
      <right/>
      <top/>
      <bottom style="thin">
        <color theme="0"/>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bottom style="thin">
        <color rgb="FFA5A5A5"/>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ck">
        <color indexed="64"/>
      </right>
      <top/>
      <bottom/>
      <diagonal/>
    </border>
    <border>
      <left style="thick">
        <color indexed="64"/>
      </left>
      <right style="thick">
        <color indexed="64"/>
      </right>
      <top/>
      <bottom/>
      <diagonal/>
    </border>
    <border>
      <left/>
      <right/>
      <top/>
      <bottom style="double">
        <color rgb="FF000000"/>
      </bottom>
      <diagonal/>
    </border>
    <border>
      <left/>
      <right style="thin">
        <color rgb="FF000000"/>
      </right>
      <top/>
      <bottom/>
      <diagonal/>
    </border>
    <border>
      <left style="thick">
        <color indexed="64"/>
      </left>
      <right/>
      <top/>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right style="thin">
        <color theme="0"/>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auto="1"/>
      </left>
      <right style="thin">
        <color auto="1"/>
      </right>
      <top style="thin">
        <color auto="1"/>
      </top>
      <bottom style="thin">
        <color theme="0" tint="-0.249977111117893"/>
      </bottom>
      <diagonal/>
    </border>
    <border>
      <left/>
      <right style="thin">
        <color indexed="64"/>
      </right>
      <top style="thin">
        <color theme="1"/>
      </top>
      <bottom style="thin">
        <color indexed="64"/>
      </bottom>
      <diagonal/>
    </border>
    <border>
      <left/>
      <right style="thin">
        <color theme="1"/>
      </right>
      <top style="thin">
        <color theme="1"/>
      </top>
      <bottom style="thin">
        <color rgb="FF000000"/>
      </bottom>
      <diagonal/>
    </border>
    <border>
      <left/>
      <right style="thin">
        <color rgb="FFA5A5A5"/>
      </right>
      <top/>
      <bottom style="thin">
        <color rgb="FFA5A5A5"/>
      </bottom>
      <diagonal/>
    </border>
    <border>
      <left style="thin">
        <color theme="1"/>
      </left>
      <right style="thin">
        <color indexed="64"/>
      </right>
      <top style="thin">
        <color theme="1"/>
      </top>
      <bottom style="thin">
        <color theme="1"/>
      </bottom>
      <diagonal/>
    </border>
    <border>
      <left style="thin">
        <color theme="0"/>
      </left>
      <right style="thin">
        <color indexed="64"/>
      </right>
      <top/>
      <bottom/>
      <diagonal/>
    </border>
    <border>
      <left style="thin">
        <color rgb="FF000000"/>
      </left>
      <right style="thin">
        <color indexed="64"/>
      </right>
      <top style="thin">
        <color theme="1"/>
      </top>
      <bottom style="thin">
        <color rgb="FF000000"/>
      </bottom>
      <diagonal/>
    </border>
    <border>
      <left style="thin">
        <color theme="1"/>
      </left>
      <right style="thin">
        <color indexed="64"/>
      </right>
      <top/>
      <bottom style="thin">
        <color rgb="FFA5A5A5"/>
      </bottom>
      <diagonal/>
    </border>
    <border>
      <left style="thin">
        <color indexed="64"/>
      </left>
      <right style="thin">
        <color indexed="64"/>
      </right>
      <top style="thin">
        <color theme="1"/>
      </top>
      <bottom style="thin">
        <color theme="0" tint="-0.249977111117893"/>
      </bottom>
      <diagonal/>
    </border>
    <border>
      <left style="thin">
        <color indexed="64"/>
      </left>
      <right style="thin">
        <color indexed="64"/>
      </right>
      <top style="thin">
        <color theme="0" tint="-0.249977111117893"/>
      </top>
      <bottom style="thin">
        <color theme="1"/>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249977111117893"/>
      </top>
      <bottom/>
      <diagonal/>
    </border>
    <border>
      <left/>
      <right style="thin">
        <color indexed="64"/>
      </right>
      <top style="thin">
        <color theme="0" tint="-0.249977111117893"/>
      </top>
      <bottom style="thin">
        <color indexed="64"/>
      </bottom>
      <diagonal/>
    </border>
    <border>
      <left style="thin">
        <color theme="1"/>
      </left>
      <right style="thin">
        <color indexed="64"/>
      </right>
      <top style="thin">
        <color rgb="FFA5A5A5"/>
      </top>
      <bottom style="thin">
        <color rgb="FFA5A5A5"/>
      </bottom>
      <diagonal/>
    </border>
    <border>
      <left/>
      <right style="thin">
        <color rgb="FFA5A5A5"/>
      </right>
      <top style="thin">
        <color rgb="FFA5A5A5"/>
      </top>
      <bottom style="thin">
        <color rgb="FFA5A5A5"/>
      </bottom>
      <diagonal/>
    </border>
    <border>
      <left style="thin">
        <color theme="1"/>
      </left>
      <right style="thin">
        <color rgb="FFA5A5A5"/>
      </right>
      <top style="thin">
        <color rgb="FFA5A5A5"/>
      </top>
      <bottom style="thin">
        <color rgb="FFA5A5A5"/>
      </bottom>
      <diagonal/>
    </border>
    <border>
      <left style="thin">
        <color theme="1"/>
      </left>
      <right style="thin">
        <color theme="1"/>
      </right>
      <top style="thin">
        <color rgb="FFA5A5A5"/>
      </top>
      <bottom style="thin">
        <color rgb="FFA5A5A5"/>
      </bottom>
      <diagonal/>
    </border>
    <border>
      <left style="thin">
        <color theme="1"/>
      </left>
      <right style="thin">
        <color indexed="64"/>
      </right>
      <top/>
      <bottom style="thin">
        <color indexed="64"/>
      </bottom>
      <diagonal/>
    </border>
    <border>
      <left/>
      <right style="thin">
        <color rgb="FFA5A5A5"/>
      </right>
      <top/>
      <bottom style="thin">
        <color indexed="64"/>
      </bottom>
      <diagonal/>
    </border>
    <border>
      <left style="thin">
        <color theme="1"/>
      </left>
      <right style="thin">
        <color rgb="FFA5A5A5"/>
      </right>
      <top/>
      <bottom style="thin">
        <color indexed="64"/>
      </bottom>
      <diagonal/>
    </border>
    <border>
      <left style="thin">
        <color theme="1"/>
      </left>
      <right style="thin">
        <color theme="1"/>
      </right>
      <top/>
      <bottom style="thin">
        <color indexed="64"/>
      </bottom>
      <diagonal/>
    </border>
    <border>
      <left style="thin">
        <color indexed="64"/>
      </left>
      <right style="thin">
        <color indexed="64"/>
      </right>
      <top/>
      <bottom style="thin">
        <color rgb="FFBFBFBF"/>
      </bottom>
      <diagonal/>
    </border>
    <border>
      <left style="thin">
        <color indexed="64"/>
      </left>
      <right style="thin">
        <color indexed="64"/>
      </right>
      <top/>
      <bottom style="thin">
        <color rgb="FF000000"/>
      </bottom>
      <diagonal/>
    </border>
  </borders>
  <cellStyleXfs count="5">
    <xf numFmtId="0" fontId="0" fillId="0" borderId="0"/>
    <xf numFmtId="0" fontId="15" fillId="0" borderId="0" applyNumberFormat="0" applyFill="0" applyBorder="0" applyAlignment="0" applyProtection="0"/>
    <xf numFmtId="0" fontId="16" fillId="0" borderId="7"/>
    <xf numFmtId="0" fontId="41" fillId="0" borderId="7"/>
    <xf numFmtId="0" fontId="15" fillId="0" borderId="7" applyNumberFormat="0" applyFill="0" applyBorder="0" applyAlignment="0" applyProtection="0"/>
  </cellStyleXfs>
  <cellXfs count="470">
    <xf numFmtId="0" fontId="0" fillId="0" borderId="0" xfId="0"/>
    <xf numFmtId="0" fontId="11" fillId="0" borderId="8" xfId="0" applyFont="1" applyBorder="1"/>
    <xf numFmtId="0" fontId="0" fillId="0" borderId="8" xfId="0" applyBorder="1"/>
    <xf numFmtId="0" fontId="0" fillId="0" borderId="11" xfId="0" applyBorder="1"/>
    <xf numFmtId="0" fontId="0" fillId="0" borderId="12" xfId="0" applyBorder="1"/>
    <xf numFmtId="0" fontId="0" fillId="0" borderId="13" xfId="0" applyBorder="1"/>
    <xf numFmtId="0" fontId="5" fillId="2" borderId="2" xfId="0" applyFont="1" applyFill="1" applyBorder="1" applyAlignment="1">
      <alignment vertical="center"/>
    </xf>
    <xf numFmtId="0" fontId="0" fillId="0" borderId="24" xfId="0" applyBorder="1"/>
    <xf numFmtId="0" fontId="0" fillId="0" borderId="25" xfId="0" applyBorder="1"/>
    <xf numFmtId="0" fontId="0" fillId="0" borderId="33" xfId="0" applyBorder="1"/>
    <xf numFmtId="0" fontId="0" fillId="0" borderId="7" xfId="0" applyBorder="1"/>
    <xf numFmtId="0" fontId="0" fillId="0" borderId="0" xfId="0" applyAlignment="1">
      <alignment wrapText="1"/>
    </xf>
    <xf numFmtId="0" fontId="0" fillId="0" borderId="7" xfId="0" applyBorder="1" applyAlignment="1">
      <alignment wrapText="1"/>
    </xf>
    <xf numFmtId="0" fontId="16" fillId="0" borderId="42" xfId="0" applyFont="1" applyBorder="1"/>
    <xf numFmtId="0" fontId="0" fillId="0" borderId="42" xfId="0" applyBorder="1"/>
    <xf numFmtId="0" fontId="2" fillId="11" borderId="42" xfId="0" applyFont="1" applyFill="1" applyBorder="1"/>
    <xf numFmtId="0" fontId="1" fillId="0" borderId="0" xfId="0" applyFont="1"/>
    <xf numFmtId="0" fontId="1" fillId="0" borderId="11" xfId="0" applyFont="1" applyBorder="1"/>
    <xf numFmtId="0" fontId="6" fillId="0" borderId="11" xfId="0" applyFont="1" applyBorder="1" applyAlignment="1">
      <alignment horizontal="center" vertical="top"/>
    </xf>
    <xf numFmtId="0" fontId="1" fillId="0" borderId="11" xfId="0" applyFont="1" applyBorder="1" applyAlignment="1">
      <alignment horizontal="center" vertical="center"/>
    </xf>
    <xf numFmtId="0" fontId="1" fillId="0" borderId="11" xfId="0" applyFont="1" applyBorder="1" applyAlignment="1">
      <alignment vertical="center"/>
    </xf>
    <xf numFmtId="0" fontId="6" fillId="0" borderId="11" xfId="0" applyFont="1" applyBorder="1" applyAlignment="1">
      <alignment vertical="center" wrapText="1"/>
    </xf>
    <xf numFmtId="0" fontId="6" fillId="0" borderId="11" xfId="0" applyFont="1" applyBorder="1" applyAlignment="1">
      <alignment vertical="center"/>
    </xf>
    <xf numFmtId="0" fontId="6" fillId="15" borderId="11" xfId="0" applyFont="1" applyFill="1" applyBorder="1" applyAlignment="1" applyProtection="1">
      <alignment horizontal="center" vertical="center"/>
      <protection locked="0"/>
    </xf>
    <xf numFmtId="0" fontId="0" fillId="0" borderId="45" xfId="0" applyBorder="1"/>
    <xf numFmtId="0" fontId="0" fillId="0" borderId="9" xfId="0" applyBorder="1"/>
    <xf numFmtId="0" fontId="6" fillId="0" borderId="9" xfId="0" applyFont="1" applyBorder="1" applyAlignment="1">
      <alignment horizontal="center" vertical="center"/>
    </xf>
    <xf numFmtId="0" fontId="8" fillId="3" borderId="2" xfId="0" applyFont="1" applyFill="1" applyBorder="1" applyAlignment="1">
      <alignment horizontal="center" vertical="center"/>
    </xf>
    <xf numFmtId="0" fontId="21" fillId="0" borderId="2" xfId="0" applyFont="1" applyBorder="1" applyAlignment="1">
      <alignment horizontal="center" vertical="center"/>
    </xf>
    <xf numFmtId="0" fontId="6" fillId="0" borderId="9" xfId="0" applyFont="1" applyBorder="1" applyAlignment="1">
      <alignment vertical="center"/>
    </xf>
    <xf numFmtId="0" fontId="21" fillId="18" borderId="2" xfId="0" applyFont="1" applyFill="1" applyBorder="1" applyAlignment="1">
      <alignment horizontal="center" vertical="center"/>
    </xf>
    <xf numFmtId="0" fontId="21"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4" fillId="0" borderId="46"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24" fillId="0" borderId="60" xfId="0" applyFont="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1" xfId="0" applyFont="1" applyFill="1" applyBorder="1" applyAlignment="1">
      <alignment horizontal="center" vertical="center"/>
    </xf>
    <xf numFmtId="0" fontId="9" fillId="13" borderId="64" xfId="0" applyFont="1" applyFill="1" applyBorder="1" applyAlignment="1">
      <alignment horizontal="center" vertical="center"/>
    </xf>
    <xf numFmtId="0" fontId="9" fillId="13" borderId="62" xfId="0" applyFont="1" applyFill="1" applyBorder="1" applyAlignment="1">
      <alignment horizontal="center" vertical="center"/>
    </xf>
    <xf numFmtId="0" fontId="9" fillId="17" borderId="27" xfId="0" applyFont="1" applyFill="1" applyBorder="1" applyAlignment="1">
      <alignment horizontal="center" vertical="center" wrapText="1"/>
    </xf>
    <xf numFmtId="0" fontId="9" fillId="17" borderId="63" xfId="0" applyFont="1" applyFill="1" applyBorder="1" applyAlignment="1">
      <alignment horizontal="center" vertical="center" wrapText="1"/>
    </xf>
    <xf numFmtId="0" fontId="22" fillId="0" borderId="28" xfId="0" applyFont="1" applyBorder="1" applyAlignment="1" applyProtection="1">
      <alignment horizontal="center" vertical="center" wrapText="1"/>
      <protection locked="0"/>
    </xf>
    <xf numFmtId="0" fontId="24" fillId="0" borderId="29" xfId="0" applyFont="1" applyBorder="1" applyAlignment="1">
      <alignment horizontal="center" vertical="center" wrapText="1"/>
    </xf>
    <xf numFmtId="0" fontId="24" fillId="0" borderId="28" xfId="0" applyFont="1" applyBorder="1" applyAlignment="1">
      <alignment horizontal="center" vertical="center" wrapText="1"/>
    </xf>
    <xf numFmtId="0" fontId="22" fillId="4" borderId="30" xfId="0" applyFont="1" applyFill="1" applyBorder="1" applyAlignment="1" applyProtection="1">
      <alignment horizontal="center" vertical="center" wrapText="1"/>
      <protection locked="0"/>
    </xf>
    <xf numFmtId="0" fontId="22" fillId="0" borderId="30" xfId="0" applyFont="1" applyBorder="1" applyAlignment="1" applyProtection="1">
      <alignment horizontal="center" vertical="center" wrapText="1"/>
      <protection locked="0"/>
    </xf>
    <xf numFmtId="0" fontId="22" fillId="3" borderId="30" xfId="0" applyFont="1" applyFill="1" applyBorder="1" applyAlignment="1" applyProtection="1">
      <alignment horizontal="center" vertical="center" wrapText="1"/>
      <protection locked="0"/>
    </xf>
    <xf numFmtId="0" fontId="22" fillId="4" borderId="31" xfId="0" applyFont="1" applyFill="1" applyBorder="1" applyAlignment="1" applyProtection="1">
      <alignment horizontal="center" vertical="center" wrapText="1"/>
      <protection locked="0"/>
    </xf>
    <xf numFmtId="0" fontId="24" fillId="0" borderId="39" xfId="0" applyFont="1" applyBorder="1" applyAlignment="1">
      <alignment horizontal="center" vertical="center" wrapText="1"/>
    </xf>
    <xf numFmtId="0" fontId="24" fillId="0" borderId="2" xfId="0" applyFont="1" applyBorder="1" applyAlignment="1" applyProtection="1">
      <alignment horizontal="center" vertical="center"/>
      <protection locked="0"/>
    </xf>
    <xf numFmtId="0" fontId="24" fillId="0" borderId="68" xfId="0" applyFont="1" applyBorder="1" applyAlignment="1">
      <alignment horizontal="center" vertical="center" wrapText="1"/>
    </xf>
    <xf numFmtId="0" fontId="24" fillId="0" borderId="69" xfId="0" applyFont="1" applyBorder="1" applyAlignment="1">
      <alignment horizontal="center" vertical="center" wrapText="1"/>
    </xf>
    <xf numFmtId="0" fontId="24" fillId="0" borderId="70" xfId="0" applyFont="1" applyBorder="1" applyAlignment="1">
      <alignment horizontal="center" vertical="center" wrapText="1"/>
    </xf>
    <xf numFmtId="0" fontId="24" fillId="0" borderId="71"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73" xfId="0" applyFont="1" applyBorder="1" applyAlignment="1">
      <alignment horizontal="center" vertical="center" wrapText="1"/>
    </xf>
    <xf numFmtId="0" fontId="22" fillId="0" borderId="75" xfId="0" applyFont="1" applyBorder="1" applyAlignment="1" applyProtection="1">
      <alignment horizontal="center" vertical="center" wrapText="1"/>
      <protection locked="0"/>
    </xf>
    <xf numFmtId="0" fontId="22" fillId="0" borderId="76" xfId="0" applyFont="1" applyBorder="1" applyAlignment="1" applyProtection="1">
      <alignment horizontal="center" vertical="center" wrapText="1"/>
      <protection locked="0"/>
    </xf>
    <xf numFmtId="0" fontId="22" fillId="0" borderId="77" xfId="0" applyFont="1" applyBorder="1" applyAlignment="1" applyProtection="1">
      <alignment horizontal="center" vertical="center" wrapText="1"/>
      <protection locked="0"/>
    </xf>
    <xf numFmtId="0" fontId="22" fillId="0" borderId="78" xfId="0" applyFont="1" applyBorder="1" applyAlignment="1" applyProtection="1">
      <alignment horizontal="center" vertical="center" wrapText="1"/>
      <protection locked="0"/>
    </xf>
    <xf numFmtId="0" fontId="22" fillId="0" borderId="83" xfId="0" applyFont="1" applyBorder="1" applyAlignment="1" applyProtection="1">
      <alignment horizontal="center" vertical="center" wrapText="1"/>
      <protection locked="0"/>
    </xf>
    <xf numFmtId="0" fontId="22" fillId="0" borderId="84" xfId="0" applyFont="1" applyBorder="1" applyAlignment="1" applyProtection="1">
      <alignment horizontal="center" vertical="center" wrapText="1"/>
      <protection locked="0"/>
    </xf>
    <xf numFmtId="0" fontId="22" fillId="0" borderId="56"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72" xfId="0" applyFont="1" applyBorder="1" applyAlignment="1">
      <alignment horizontal="center" vertical="center" wrapText="1"/>
    </xf>
    <xf numFmtId="0" fontId="30" fillId="0" borderId="11" xfId="0" applyFont="1" applyBorder="1"/>
    <xf numFmtId="0" fontId="29" fillId="0" borderId="11" xfId="0" applyFont="1" applyBorder="1"/>
    <xf numFmtId="0" fontId="16" fillId="0" borderId="82" xfId="0" applyFont="1" applyBorder="1"/>
    <xf numFmtId="0" fontId="16" fillId="0" borderId="42" xfId="0" applyFont="1" applyBorder="1" applyAlignment="1">
      <alignment horizontal="left"/>
    </xf>
    <xf numFmtId="0" fontId="0" fillId="0" borderId="88" xfId="0" applyBorder="1"/>
    <xf numFmtId="0" fontId="2" fillId="0" borderId="88" xfId="0" applyFont="1" applyBorder="1" applyAlignment="1">
      <alignment vertical="center"/>
    </xf>
    <xf numFmtId="0" fontId="0" fillId="0" borderId="89" xfId="0" applyBorder="1" applyAlignment="1">
      <alignment wrapText="1"/>
    </xf>
    <xf numFmtId="0" fontId="17" fillId="0" borderId="42" xfId="2" applyFont="1" applyBorder="1" applyAlignment="1">
      <alignment horizontal="center" vertical="top" wrapText="1"/>
    </xf>
    <xf numFmtId="0" fontId="19" fillId="0" borderId="42" xfId="2" applyFont="1" applyBorder="1" applyAlignment="1">
      <alignment horizontal="left" vertical="top" wrapText="1"/>
    </xf>
    <xf numFmtId="0" fontId="20" fillId="0" borderId="7" xfId="2" applyFont="1" applyAlignment="1">
      <alignment horizontal="left" vertical="top" wrapText="1"/>
    </xf>
    <xf numFmtId="0" fontId="20" fillId="0" borderId="42" xfId="0" applyFont="1" applyBorder="1" applyAlignment="1">
      <alignment vertical="top" wrapText="1"/>
    </xf>
    <xf numFmtId="0" fontId="20" fillId="23" borderId="42" xfId="0" applyFont="1" applyFill="1" applyBorder="1" applyAlignment="1">
      <alignment vertical="top" wrapText="1"/>
    </xf>
    <xf numFmtId="0" fontId="20" fillId="0" borderId="7" xfId="2" applyFont="1" applyAlignment="1">
      <alignment vertical="top"/>
    </xf>
    <xf numFmtId="0" fontId="17" fillId="0" borderId="44" xfId="2" applyFont="1" applyBorder="1" applyAlignment="1">
      <alignment horizontal="center" vertical="top" wrapText="1"/>
    </xf>
    <xf numFmtId="0" fontId="0" fillId="0" borderId="91" xfId="0" applyBorder="1"/>
    <xf numFmtId="0" fontId="0" fillId="0" borderId="92" xfId="0" applyBorder="1"/>
    <xf numFmtId="0" fontId="0" fillId="0" borderId="91" xfId="0" applyBorder="1" applyAlignment="1">
      <alignment vertical="center"/>
    </xf>
    <xf numFmtId="0" fontId="0" fillId="0" borderId="92" xfId="0" applyBorder="1" applyAlignment="1">
      <alignment vertical="center"/>
    </xf>
    <xf numFmtId="0" fontId="0" fillId="0" borderId="93" xfId="0" applyBorder="1"/>
    <xf numFmtId="0" fontId="0" fillId="0" borderId="94" xfId="0" applyBorder="1"/>
    <xf numFmtId="0" fontId="0" fillId="0" borderId="97" xfId="0" applyBorder="1"/>
    <xf numFmtId="0" fontId="0" fillId="0" borderId="98" xfId="0" applyBorder="1"/>
    <xf numFmtId="0" fontId="0" fillId="0" borderId="99" xfId="0" applyBorder="1"/>
    <xf numFmtId="0" fontId="0" fillId="0" borderId="100" xfId="0" applyBorder="1"/>
    <xf numFmtId="0" fontId="0" fillId="0" borderId="101" xfId="0" applyBorder="1"/>
    <xf numFmtId="0" fontId="0" fillId="0" borderId="102" xfId="0" applyBorder="1"/>
    <xf numFmtId="0" fontId="0" fillId="0" borderId="103" xfId="0" applyBorder="1"/>
    <xf numFmtId="0" fontId="0" fillId="0" borderId="106" xfId="0" applyBorder="1"/>
    <xf numFmtId="0" fontId="6" fillId="0" borderId="23" xfId="0" applyFont="1" applyBorder="1" applyAlignment="1">
      <alignment vertical="center"/>
    </xf>
    <xf numFmtId="0" fontId="6" fillId="0" borderId="90" xfId="0" applyFont="1" applyBorder="1" applyAlignment="1">
      <alignment vertical="center"/>
    </xf>
    <xf numFmtId="0" fontId="6" fillId="0" borderId="109" xfId="0" applyFont="1" applyBorder="1" applyAlignment="1">
      <alignment vertical="center"/>
    </xf>
    <xf numFmtId="0" fontId="6" fillId="0" borderId="91" xfId="0" applyFont="1" applyBorder="1" applyAlignment="1">
      <alignment vertical="center"/>
    </xf>
    <xf numFmtId="0" fontId="6" fillId="0" borderId="94" xfId="0" applyFont="1" applyBorder="1" applyAlignment="1">
      <alignment vertical="center"/>
    </xf>
    <xf numFmtId="0" fontId="6" fillId="0" borderId="110" xfId="0" applyFont="1" applyBorder="1" applyAlignment="1">
      <alignment vertical="center"/>
    </xf>
    <xf numFmtId="0" fontId="6" fillId="0" borderId="111" xfId="0" applyFont="1" applyBorder="1" applyAlignment="1">
      <alignment vertical="center"/>
    </xf>
    <xf numFmtId="0" fontId="4" fillId="0" borderId="12" xfId="0" applyFont="1" applyBorder="1" applyAlignment="1">
      <alignment vertical="center" wrapText="1"/>
    </xf>
    <xf numFmtId="0" fontId="4" fillId="0" borderId="8" xfId="0" applyFont="1" applyBorder="1" applyAlignment="1">
      <alignment vertical="center" wrapText="1"/>
    </xf>
    <xf numFmtId="0" fontId="5" fillId="0" borderId="7" xfId="0" applyFont="1" applyBorder="1" applyAlignment="1">
      <alignment horizontal="left"/>
    </xf>
    <xf numFmtId="0" fontId="34" fillId="0" borderId="10" xfId="0" applyFont="1" applyBorder="1" applyAlignment="1">
      <alignment horizontal="right" vertical="center" wrapText="1"/>
    </xf>
    <xf numFmtId="0" fontId="24" fillId="0" borderId="76" xfId="0" applyFont="1" applyBorder="1" applyAlignment="1">
      <alignment horizontal="center" vertical="center" wrapText="1"/>
    </xf>
    <xf numFmtId="0" fontId="34" fillId="0" borderId="105" xfId="0" applyFont="1" applyBorder="1" applyAlignment="1">
      <alignment vertical="center"/>
    </xf>
    <xf numFmtId="0" fontId="34" fillId="0" borderId="45" xfId="0" applyFont="1" applyBorder="1" applyAlignment="1">
      <alignment vertical="center"/>
    </xf>
    <xf numFmtId="0" fontId="0" fillId="0" borderId="112" xfId="0" applyBorder="1"/>
    <xf numFmtId="0" fontId="0" fillId="0" borderId="113" xfId="0" applyBorder="1"/>
    <xf numFmtId="0" fontId="0" fillId="0" borderId="114" xfId="0" applyBorder="1"/>
    <xf numFmtId="0" fontId="0" fillId="0" borderId="115" xfId="0" applyBorder="1"/>
    <xf numFmtId="0" fontId="0" fillId="0" borderId="116" xfId="0" applyBorder="1"/>
    <xf numFmtId="0" fontId="0" fillId="0" borderId="117" xfId="0" applyBorder="1"/>
    <xf numFmtId="0" fontId="0" fillId="0" borderId="118" xfId="0" applyBorder="1"/>
    <xf numFmtId="0" fontId="6" fillId="0" borderId="92" xfId="0" applyFont="1" applyBorder="1" applyAlignment="1">
      <alignment vertical="center"/>
    </xf>
    <xf numFmtId="0" fontId="6" fillId="0" borderId="87" xfId="0" applyFont="1" applyBorder="1" applyAlignment="1">
      <alignment vertical="center"/>
    </xf>
    <xf numFmtId="0" fontId="2" fillId="0" borderId="22" xfId="0" applyFont="1" applyBorder="1" applyAlignment="1">
      <alignment horizontal="center" vertical="center" wrapText="1"/>
    </xf>
    <xf numFmtId="0" fontId="30" fillId="0" borderId="22" xfId="0" applyFont="1" applyBorder="1"/>
    <xf numFmtId="0" fontId="0" fillId="0" borderId="124" xfId="0" applyBorder="1"/>
    <xf numFmtId="0" fontId="0" fillId="0" borderId="125" xfId="0" applyBorder="1"/>
    <xf numFmtId="0" fontId="0" fillId="0" borderId="109" xfId="0" applyBorder="1"/>
    <xf numFmtId="0" fontId="1" fillId="0" borderId="93" xfId="0" applyFont="1" applyBorder="1"/>
    <xf numFmtId="0" fontId="1" fillId="0" borderId="94" xfId="0" applyFont="1" applyBorder="1"/>
    <xf numFmtId="0" fontId="28" fillId="0" borderId="126" xfId="0" applyFont="1" applyBorder="1"/>
    <xf numFmtId="0" fontId="0" fillId="0" borderId="111" xfId="0" applyBorder="1"/>
    <xf numFmtId="0" fontId="32" fillId="4" borderId="85" xfId="0" applyFont="1" applyFill="1" applyBorder="1" applyAlignment="1" applyProtection="1">
      <alignment horizontal="center" wrapText="1"/>
      <protection locked="0"/>
    </xf>
    <xf numFmtId="0" fontId="10" fillId="4" borderId="82" xfId="0" applyFont="1" applyFill="1" applyBorder="1" applyAlignment="1" applyProtection="1">
      <alignment horizontal="center" vertical="top" wrapText="1"/>
      <protection locked="0"/>
    </xf>
    <xf numFmtId="0" fontId="32" fillId="20" borderId="85" xfId="0" applyFont="1" applyFill="1" applyBorder="1" applyAlignment="1" applyProtection="1">
      <alignment horizontal="center" wrapText="1"/>
      <protection locked="0"/>
    </xf>
    <xf numFmtId="0" fontId="32" fillId="20" borderId="43" xfId="0" applyFont="1" applyFill="1" applyBorder="1" applyAlignment="1" applyProtection="1">
      <alignment horizontal="center" vertical="top" wrapText="1"/>
      <protection locked="0"/>
    </xf>
    <xf numFmtId="0" fontId="20" fillId="0" borderId="42" xfId="0" applyFont="1" applyBorder="1" applyAlignment="1">
      <alignment horizontal="center" vertical="top"/>
    </xf>
    <xf numFmtId="0" fontId="20" fillId="23" borderId="42" xfId="0" applyFont="1" applyFill="1" applyBorder="1" applyAlignment="1">
      <alignment horizontal="center" vertical="top"/>
    </xf>
    <xf numFmtId="0" fontId="19" fillId="0" borderId="42" xfId="2" applyFont="1" applyBorder="1" applyAlignment="1">
      <alignment horizontal="center" vertical="top" wrapText="1"/>
    </xf>
    <xf numFmtId="0" fontId="23" fillId="0" borderId="8" xfId="0" applyFont="1" applyBorder="1" applyAlignment="1">
      <alignment vertical="center" wrapText="1"/>
    </xf>
    <xf numFmtId="0" fontId="9" fillId="17" borderId="36" xfId="0" applyFont="1" applyFill="1" applyBorder="1" applyAlignment="1">
      <alignment horizontal="center" vertical="center" wrapText="1"/>
    </xf>
    <xf numFmtId="0" fontId="24" fillId="0" borderId="131" xfId="0" applyFont="1" applyBorder="1" applyAlignment="1">
      <alignment horizontal="center" vertical="center" wrapText="1"/>
    </xf>
    <xf numFmtId="0" fontId="24" fillId="0" borderId="132" xfId="0" applyFont="1" applyBorder="1" applyAlignment="1">
      <alignment horizontal="center" vertical="center" wrapText="1"/>
    </xf>
    <xf numFmtId="0" fontId="24" fillId="0" borderId="43" xfId="0" applyFont="1" applyBorder="1" applyAlignment="1">
      <alignment horizontal="center" vertical="center" wrapText="1"/>
    </xf>
    <xf numFmtId="0" fontId="20" fillId="0" borderId="85" xfId="0" applyFont="1" applyBorder="1" applyAlignment="1">
      <alignment horizontal="center" vertical="top"/>
    </xf>
    <xf numFmtId="0" fontId="20" fillId="0" borderId="85" xfId="0" applyFont="1" applyBorder="1" applyAlignment="1">
      <alignment vertical="top" wrapText="1"/>
    </xf>
    <xf numFmtId="0" fontId="6" fillId="0" borderId="12" xfId="0" applyFont="1" applyBorder="1"/>
    <xf numFmtId="0" fontId="24" fillId="0" borderId="83" xfId="0" applyFont="1" applyBorder="1" applyAlignment="1">
      <alignment horizontal="center" vertical="center" wrapText="1"/>
    </xf>
    <xf numFmtId="0" fontId="22" fillId="0" borderId="138" xfId="0" applyFont="1" applyBorder="1" applyAlignment="1">
      <alignment horizontal="center" vertical="center" wrapText="1"/>
    </xf>
    <xf numFmtId="0" fontId="22" fillId="0" borderId="139" xfId="0" applyFont="1" applyBorder="1" applyAlignment="1">
      <alignment horizontal="center" vertical="center" wrapText="1"/>
    </xf>
    <xf numFmtId="0" fontId="24" fillId="0" borderId="84" xfId="0" applyFont="1" applyBorder="1" applyAlignment="1">
      <alignment horizontal="center" vertical="center" wrapText="1"/>
    </xf>
    <xf numFmtId="0" fontId="22" fillId="0" borderId="140" xfId="0" applyFont="1" applyBorder="1" applyAlignment="1">
      <alignment horizontal="center" vertical="center" wrapText="1"/>
    </xf>
    <xf numFmtId="0" fontId="22" fillId="0" borderId="0" xfId="0" applyFont="1" applyAlignment="1">
      <alignment horizontal="center" vertical="center"/>
    </xf>
    <xf numFmtId="0" fontId="0" fillId="0" borderId="0" xfId="0" applyAlignment="1">
      <alignment horizontal="center" vertical="center"/>
    </xf>
    <xf numFmtId="0" fontId="19" fillId="3" borderId="7" xfId="2" applyFont="1" applyFill="1" applyAlignment="1">
      <alignment horizontal="left" vertical="top" wrapText="1"/>
    </xf>
    <xf numFmtId="0" fontId="16" fillId="0" borderId="7" xfId="2"/>
    <xf numFmtId="0" fontId="19" fillId="0" borderId="7" xfId="2" applyFont="1" applyAlignment="1">
      <alignment horizontal="left" vertical="top" wrapText="1"/>
    </xf>
    <xf numFmtId="0" fontId="19" fillId="0" borderId="7" xfId="2" applyFont="1" applyAlignment="1">
      <alignment horizontal="center" vertical="top" wrapText="1"/>
    </xf>
    <xf numFmtId="0" fontId="20" fillId="0" borderId="7" xfId="2" applyFont="1" applyAlignment="1">
      <alignment horizontal="center" vertical="top"/>
    </xf>
    <xf numFmtId="0" fontId="20" fillId="0" borderId="7" xfId="2" applyFont="1" applyAlignment="1">
      <alignment vertical="top" wrapText="1"/>
    </xf>
    <xf numFmtId="0" fontId="20" fillId="22" borderId="42" xfId="0" applyFont="1" applyFill="1" applyBorder="1" applyAlignment="1">
      <alignment vertical="top"/>
    </xf>
    <xf numFmtId="0" fontId="19" fillId="3" borderId="42" xfId="2" applyFont="1" applyFill="1" applyBorder="1" applyAlignment="1">
      <alignment horizontal="center" vertical="top" wrapText="1"/>
    </xf>
    <xf numFmtId="0" fontId="19" fillId="3" borderId="42" xfId="2" applyFont="1" applyFill="1" applyBorder="1" applyAlignment="1">
      <alignment vertical="top" wrapText="1"/>
    </xf>
    <xf numFmtId="0" fontId="20" fillId="0" borderId="42" xfId="2" applyFont="1" applyBorder="1" applyAlignment="1">
      <alignment horizontal="left" vertical="top" wrapText="1"/>
    </xf>
    <xf numFmtId="0" fontId="19" fillId="3" borderId="42" xfId="2" applyFont="1" applyFill="1" applyBorder="1" applyAlignment="1">
      <alignment horizontal="left" vertical="top" wrapText="1"/>
    </xf>
    <xf numFmtId="0" fontId="19" fillId="10" borderId="42" xfId="2" applyFont="1" applyFill="1" applyBorder="1" applyAlignment="1">
      <alignment horizontal="center" vertical="top" wrapText="1"/>
    </xf>
    <xf numFmtId="0" fontId="19" fillId="10" borderId="42" xfId="2" applyFont="1" applyFill="1" applyBorder="1" applyAlignment="1">
      <alignment horizontal="left" vertical="top" wrapText="1"/>
    </xf>
    <xf numFmtId="0" fontId="20" fillId="0" borderId="42" xfId="0" applyFont="1" applyBorder="1" applyAlignment="1">
      <alignment vertical="top"/>
    </xf>
    <xf numFmtId="0" fontId="20" fillId="0" borderId="44" xfId="2" applyFont="1" applyBorder="1" applyAlignment="1">
      <alignment horizontal="left" vertical="top" wrapText="1"/>
    </xf>
    <xf numFmtId="0" fontId="19" fillId="0" borderId="44" xfId="2" applyFont="1" applyBorder="1" applyAlignment="1">
      <alignment vertical="top" wrapText="1"/>
    </xf>
    <xf numFmtId="0" fontId="19" fillId="0" borderId="44" xfId="2" applyFont="1" applyBorder="1" applyAlignment="1">
      <alignment horizontal="left" vertical="top" wrapText="1"/>
    </xf>
    <xf numFmtId="0" fontId="19" fillId="3" borderId="107" xfId="2" applyFont="1" applyFill="1" applyBorder="1" applyAlignment="1">
      <alignment horizontal="center" vertical="top" wrapText="1"/>
    </xf>
    <xf numFmtId="0" fontId="17" fillId="0" borderId="141" xfId="2" applyFont="1" applyBorder="1" applyAlignment="1">
      <alignment horizontal="center" vertical="top" wrapText="1"/>
    </xf>
    <xf numFmtId="0" fontId="19" fillId="3" borderId="141" xfId="2" applyFont="1" applyFill="1" applyBorder="1" applyAlignment="1">
      <alignment horizontal="center" vertical="top" wrapText="1"/>
    </xf>
    <xf numFmtId="0" fontId="19" fillId="3" borderId="44" xfId="2" applyFont="1" applyFill="1" applyBorder="1" applyAlignment="1">
      <alignment horizontal="center" vertical="top" wrapText="1"/>
    </xf>
    <xf numFmtId="0" fontId="19" fillId="3" borderId="134" xfId="2" applyFont="1" applyFill="1" applyBorder="1" applyAlignment="1">
      <alignment horizontal="center" vertical="top" wrapText="1"/>
    </xf>
    <xf numFmtId="0" fontId="19" fillId="3" borderId="142" xfId="2" applyFont="1" applyFill="1" applyBorder="1" applyAlignment="1">
      <alignment horizontal="center" vertical="top" wrapText="1"/>
    </xf>
    <xf numFmtId="0" fontId="19" fillId="3" borderId="85" xfId="2" applyFont="1" applyFill="1" applyBorder="1" applyAlignment="1">
      <alignment horizontal="left" vertical="top" wrapText="1"/>
    </xf>
    <xf numFmtId="0" fontId="19" fillId="3" borderId="144" xfId="2" applyFont="1" applyFill="1" applyBorder="1" applyAlignment="1">
      <alignment horizontal="center" vertical="top" wrapText="1"/>
    </xf>
    <xf numFmtId="0" fontId="19" fillId="3" borderId="135" xfId="2" applyFont="1" applyFill="1" applyBorder="1" applyAlignment="1">
      <alignment horizontal="center" vertical="top" wrapText="1"/>
    </xf>
    <xf numFmtId="0" fontId="19" fillId="3" borderId="85" xfId="2" applyFont="1" applyFill="1" applyBorder="1" applyAlignment="1">
      <alignment horizontal="center" vertical="top" wrapText="1"/>
    </xf>
    <xf numFmtId="0" fontId="19" fillId="3" borderId="74" xfId="2" applyFont="1" applyFill="1" applyBorder="1" applyAlignment="1">
      <alignment horizontal="center" vertical="top" wrapText="1"/>
    </xf>
    <xf numFmtId="0" fontId="19" fillId="3" borderId="145" xfId="2" applyFont="1" applyFill="1" applyBorder="1" applyAlignment="1">
      <alignment horizontal="center" vertical="top" wrapText="1"/>
    </xf>
    <xf numFmtId="0" fontId="19" fillId="3" borderId="146" xfId="2" applyFont="1" applyFill="1" applyBorder="1" applyAlignment="1">
      <alignment horizontal="center" vertical="top" wrapText="1"/>
    </xf>
    <xf numFmtId="0" fontId="19" fillId="0" borderId="147" xfId="2" applyFont="1" applyBorder="1" applyAlignment="1">
      <alignment horizontal="center" vertical="top" wrapText="1"/>
    </xf>
    <xf numFmtId="0" fontId="19" fillId="0" borderId="147" xfId="2" applyFont="1" applyBorder="1" applyAlignment="1">
      <alignment horizontal="left" vertical="top" wrapText="1"/>
    </xf>
    <xf numFmtId="0" fontId="19" fillId="3" borderId="147" xfId="2" applyFont="1" applyFill="1" applyBorder="1" applyAlignment="1">
      <alignment horizontal="left" vertical="top" wrapText="1"/>
    </xf>
    <xf numFmtId="0" fontId="20" fillId="0" borderId="147" xfId="2" applyFont="1" applyBorder="1" applyAlignment="1">
      <alignment horizontal="left" vertical="top" wrapText="1"/>
    </xf>
    <xf numFmtId="0" fontId="20" fillId="0" borderId="148" xfId="2" applyFont="1" applyBorder="1" applyAlignment="1">
      <alignment horizontal="left" vertical="top" wrapText="1"/>
    </xf>
    <xf numFmtId="0" fontId="19" fillId="3" borderId="149" xfId="2" applyFont="1" applyFill="1" applyBorder="1" applyAlignment="1">
      <alignment horizontal="center" vertical="top" wrapText="1"/>
    </xf>
    <xf numFmtId="0" fontId="19" fillId="3" borderId="150" xfId="2" applyFont="1" applyFill="1" applyBorder="1" applyAlignment="1">
      <alignment horizontal="center" vertical="top" wrapText="1"/>
    </xf>
    <xf numFmtId="0" fontId="19" fillId="3" borderId="147" xfId="2" applyFont="1" applyFill="1" applyBorder="1" applyAlignment="1">
      <alignment horizontal="center" vertical="top" wrapText="1"/>
    </xf>
    <xf numFmtId="0" fontId="19" fillId="3" borderId="148" xfId="2" applyFont="1" applyFill="1" applyBorder="1" applyAlignment="1">
      <alignment horizontal="center" vertical="top" wrapText="1"/>
    </xf>
    <xf numFmtId="0" fontId="19" fillId="3" borderId="151" xfId="2" applyFont="1" applyFill="1" applyBorder="1" applyAlignment="1">
      <alignment horizontal="center" vertical="top" wrapText="1"/>
    </xf>
    <xf numFmtId="0" fontId="19" fillId="3" borderId="152" xfId="2" applyFont="1" applyFill="1" applyBorder="1" applyAlignment="1">
      <alignment horizontal="center" vertical="top" wrapText="1"/>
    </xf>
    <xf numFmtId="0" fontId="19" fillId="0" borderId="128" xfId="2" applyFont="1" applyBorder="1" applyAlignment="1">
      <alignment horizontal="center" vertical="top" wrapText="1"/>
    </xf>
    <xf numFmtId="0" fontId="19" fillId="0" borderId="128" xfId="2" applyFont="1" applyBorder="1" applyAlignment="1">
      <alignment horizontal="left" vertical="top" wrapText="1"/>
    </xf>
    <xf numFmtId="0" fontId="19" fillId="3" borderId="128" xfId="2" applyFont="1" applyFill="1" applyBorder="1" applyAlignment="1">
      <alignment horizontal="left" vertical="top" wrapText="1"/>
    </xf>
    <xf numFmtId="0" fontId="20" fillId="0" borderId="128" xfId="2" applyFont="1" applyBorder="1" applyAlignment="1">
      <alignment horizontal="left" vertical="top" wrapText="1"/>
    </xf>
    <xf numFmtId="0" fontId="20" fillId="0" borderId="129" xfId="2" applyFont="1" applyBorder="1" applyAlignment="1">
      <alignment horizontal="left" vertical="top" wrapText="1"/>
    </xf>
    <xf numFmtId="0" fontId="19" fillId="3" borderId="153" xfId="2" applyFont="1" applyFill="1" applyBorder="1" applyAlignment="1">
      <alignment horizontal="center" vertical="top" wrapText="1"/>
    </xf>
    <xf numFmtId="0" fontId="19" fillId="3" borderId="154" xfId="2" applyFont="1" applyFill="1" applyBorder="1" applyAlignment="1">
      <alignment horizontal="center" vertical="top" wrapText="1"/>
    </xf>
    <xf numFmtId="0" fontId="19" fillId="3" borderId="128" xfId="2" applyFont="1" applyFill="1" applyBorder="1" applyAlignment="1">
      <alignment horizontal="center" vertical="top" wrapText="1"/>
    </xf>
    <xf numFmtId="0" fontId="19" fillId="3" borderId="129" xfId="2" applyFont="1" applyFill="1" applyBorder="1" applyAlignment="1">
      <alignment horizontal="center" vertical="top" wrapText="1"/>
    </xf>
    <xf numFmtId="0" fontId="19" fillId="3" borderId="155" xfId="2" applyFont="1" applyFill="1" applyBorder="1" applyAlignment="1">
      <alignment horizontal="center" vertical="top" wrapText="1"/>
    </xf>
    <xf numFmtId="0" fontId="19" fillId="3" borderId="156" xfId="2" applyFont="1" applyFill="1" applyBorder="1" applyAlignment="1">
      <alignment horizontal="center" vertical="top" wrapText="1"/>
    </xf>
    <xf numFmtId="0" fontId="20" fillId="22" borderId="85" xfId="0" applyFont="1" applyFill="1" applyBorder="1" applyAlignment="1">
      <alignment vertical="top"/>
    </xf>
    <xf numFmtId="0" fontId="19" fillId="0" borderId="74" xfId="2" applyFont="1" applyBorder="1" applyAlignment="1">
      <alignment horizontal="left" vertical="top" wrapText="1"/>
    </xf>
    <xf numFmtId="0" fontId="20" fillId="0" borderId="147" xfId="0" applyFont="1" applyBorder="1" applyAlignment="1">
      <alignment vertical="top"/>
    </xf>
    <xf numFmtId="0" fontId="20" fillId="23" borderId="43" xfId="0" applyFont="1" applyFill="1" applyBorder="1" applyAlignment="1">
      <alignment horizontal="center" vertical="top"/>
    </xf>
    <xf numFmtId="0" fontId="20" fillId="23" borderId="43" xfId="0" applyFont="1" applyFill="1" applyBorder="1" applyAlignment="1">
      <alignment vertical="top" wrapText="1"/>
    </xf>
    <xf numFmtId="0" fontId="17" fillId="0" borderId="43" xfId="2" applyFont="1" applyBorder="1" applyAlignment="1">
      <alignment horizontal="center" vertical="top" wrapText="1"/>
    </xf>
    <xf numFmtId="0" fontId="17" fillId="0" borderId="127" xfId="2" applyFont="1" applyBorder="1" applyAlignment="1">
      <alignment horizontal="center" vertical="top" wrapText="1"/>
    </xf>
    <xf numFmtId="0" fontId="17" fillId="0" borderId="157" xfId="2" applyFont="1" applyBorder="1" applyAlignment="1">
      <alignment horizontal="center" vertical="top" wrapText="1"/>
    </xf>
    <xf numFmtId="0" fontId="19" fillId="3" borderId="137" xfId="2" applyFont="1" applyFill="1" applyBorder="1" applyAlignment="1">
      <alignment horizontal="center" vertical="top" wrapText="1"/>
    </xf>
    <xf numFmtId="0" fontId="19" fillId="3" borderId="43" xfId="2" applyFont="1" applyFill="1" applyBorder="1" applyAlignment="1">
      <alignment horizontal="center" vertical="top" wrapText="1"/>
    </xf>
    <xf numFmtId="0" fontId="19" fillId="3" borderId="127" xfId="2" applyFont="1" applyFill="1" applyBorder="1" applyAlignment="1">
      <alignment horizontal="center" vertical="top" wrapText="1"/>
    </xf>
    <xf numFmtId="0" fontId="19" fillId="3" borderId="158" xfId="2" applyFont="1" applyFill="1" applyBorder="1" applyAlignment="1">
      <alignment horizontal="center" vertical="top" wrapText="1"/>
    </xf>
    <xf numFmtId="0" fontId="19" fillId="3" borderId="159" xfId="2" applyFont="1" applyFill="1" applyBorder="1" applyAlignment="1">
      <alignment horizontal="center" vertical="top" wrapText="1"/>
    </xf>
    <xf numFmtId="0" fontId="17" fillId="5" borderId="160" xfId="2" applyFont="1" applyFill="1" applyBorder="1" applyAlignment="1">
      <alignment horizontal="center" vertical="top" wrapText="1"/>
    </xf>
    <xf numFmtId="0" fontId="17" fillId="6" borderId="160" xfId="2" applyFont="1" applyFill="1" applyBorder="1" applyAlignment="1">
      <alignment horizontal="center" vertical="top" wrapText="1"/>
    </xf>
    <xf numFmtId="0" fontId="18" fillId="6" borderId="160" xfId="2" applyFont="1" applyFill="1" applyBorder="1" applyAlignment="1">
      <alignment horizontal="center" vertical="top" wrapText="1"/>
    </xf>
    <xf numFmtId="0" fontId="17" fillId="6" borderId="161" xfId="2" applyFont="1" applyFill="1" applyBorder="1" applyAlignment="1">
      <alignment horizontal="center" vertical="top" wrapText="1"/>
    </xf>
    <xf numFmtId="0" fontId="17" fillId="7" borderId="162" xfId="2" applyFont="1" applyFill="1" applyBorder="1" applyAlignment="1">
      <alignment horizontal="center" vertical="top" wrapText="1"/>
    </xf>
    <xf numFmtId="0" fontId="17" fillId="8" borderId="163" xfId="2" applyFont="1" applyFill="1" applyBorder="1" applyAlignment="1">
      <alignment horizontal="center" vertical="top" wrapText="1"/>
    </xf>
    <xf numFmtId="0" fontId="17" fillId="8" borderId="160" xfId="2" applyFont="1" applyFill="1" applyBorder="1" applyAlignment="1">
      <alignment horizontal="center" vertical="top" wrapText="1"/>
    </xf>
    <xf numFmtId="0" fontId="17" fillId="8" borderId="161" xfId="2" applyFont="1" applyFill="1" applyBorder="1" applyAlignment="1">
      <alignment horizontal="center" vertical="top" wrapText="1"/>
    </xf>
    <xf numFmtId="0" fontId="17" fillId="9" borderId="164" xfId="2" applyFont="1" applyFill="1" applyBorder="1" applyAlignment="1">
      <alignment horizontal="center" vertical="top" wrapText="1"/>
    </xf>
    <xf numFmtId="0" fontId="17" fillId="9" borderId="160" xfId="2" applyFont="1" applyFill="1" applyBorder="1" applyAlignment="1">
      <alignment horizontal="center" vertical="top" wrapText="1"/>
    </xf>
    <xf numFmtId="0" fontId="17" fillId="9" borderId="143" xfId="2" applyFont="1" applyFill="1" applyBorder="1" applyAlignment="1">
      <alignment horizontal="center" vertical="top" wrapText="1"/>
    </xf>
    <xf numFmtId="0" fontId="15" fillId="13" borderId="11" xfId="1" applyFill="1" applyBorder="1" applyAlignment="1" applyProtection="1">
      <alignment horizontal="center" vertical="center"/>
      <protection locked="0"/>
    </xf>
    <xf numFmtId="0" fontId="24" fillId="24" borderId="7" xfId="0" applyFont="1" applyFill="1" applyBorder="1" applyAlignment="1">
      <alignment horizontal="center" vertical="center" wrapText="1"/>
    </xf>
    <xf numFmtId="0" fontId="22" fillId="24" borderId="7" xfId="0" applyFont="1" applyFill="1" applyBorder="1" applyAlignment="1">
      <alignment horizontal="center" vertical="center" wrapText="1"/>
    </xf>
    <xf numFmtId="0" fontId="0" fillId="0" borderId="165" xfId="0" applyBorder="1"/>
    <xf numFmtId="0" fontId="16" fillId="0" borderId="0" xfId="0" applyFont="1"/>
    <xf numFmtId="0" fontId="16" fillId="0" borderId="165" xfId="0" applyFont="1" applyBorder="1"/>
    <xf numFmtId="0" fontId="0" fillId="0" borderId="166" xfId="0" applyBorder="1"/>
    <xf numFmtId="0" fontId="36" fillId="6" borderId="167" xfId="0" applyFont="1" applyFill="1" applyBorder="1" applyAlignment="1">
      <alignment horizontal="center" wrapText="1"/>
    </xf>
    <xf numFmtId="0" fontId="37" fillId="0" borderId="0" xfId="0" applyFont="1" applyAlignment="1">
      <alignment horizontal="center"/>
    </xf>
    <xf numFmtId="0" fontId="37" fillId="0" borderId="168" xfId="0" applyFont="1" applyBorder="1" applyAlignment="1">
      <alignment horizontal="center"/>
    </xf>
    <xf numFmtId="0" fontId="11" fillId="0" borderId="42" xfId="0" applyFont="1" applyBorder="1" applyAlignment="1">
      <alignment horizontal="center" vertical="center" wrapText="1"/>
    </xf>
    <xf numFmtId="0" fontId="38" fillId="0" borderId="42" xfId="0" applyFont="1" applyBorder="1" applyAlignment="1">
      <alignment horizontal="center" vertical="center"/>
    </xf>
    <xf numFmtId="0" fontId="35" fillId="25" borderId="66" xfId="0" quotePrefix="1" applyFont="1" applyFill="1" applyBorder="1" applyAlignment="1">
      <alignment horizontal="center"/>
    </xf>
    <xf numFmtId="0" fontId="38" fillId="25" borderId="42" xfId="0" applyFont="1" applyFill="1" applyBorder="1" applyAlignment="1">
      <alignment horizontal="center" vertical="center"/>
    </xf>
    <xf numFmtId="0" fontId="39" fillId="0" borderId="42" xfId="0" applyFont="1" applyBorder="1" applyAlignment="1">
      <alignment horizontal="center" vertical="center"/>
    </xf>
    <xf numFmtId="0" fontId="20" fillId="22" borderId="43" xfId="0" applyFont="1" applyFill="1" applyBorder="1" applyAlignment="1">
      <alignment horizontal="left" vertical="top"/>
    </xf>
    <xf numFmtId="0" fontId="20" fillId="22" borderId="43" xfId="0" applyFont="1" applyFill="1" applyBorder="1" applyAlignment="1">
      <alignment vertical="top"/>
    </xf>
    <xf numFmtId="0" fontId="20" fillId="0" borderId="74" xfId="2" applyFont="1" applyBorder="1" applyAlignment="1">
      <alignment horizontal="left" vertical="top" wrapText="1"/>
    </xf>
    <xf numFmtId="0" fontId="19" fillId="0" borderId="82" xfId="2" applyFont="1" applyBorder="1" applyAlignment="1">
      <alignment horizontal="center" vertical="top" wrapText="1"/>
    </xf>
    <xf numFmtId="0" fontId="19" fillId="0" borderId="82" xfId="2" applyFont="1" applyBorder="1" applyAlignment="1">
      <alignment horizontal="left" vertical="top" wrapText="1"/>
    </xf>
    <xf numFmtId="0" fontId="19" fillId="3" borderId="82" xfId="2" applyFont="1" applyFill="1" applyBorder="1" applyAlignment="1">
      <alignment horizontal="left" vertical="top" wrapText="1"/>
    </xf>
    <xf numFmtId="0" fontId="20" fillId="0" borderId="82" xfId="2" applyFont="1" applyBorder="1" applyAlignment="1">
      <alignment horizontal="left" vertical="top" wrapText="1"/>
    </xf>
    <xf numFmtId="0" fontId="20" fillId="0" borderId="67" xfId="2" applyFont="1" applyBorder="1" applyAlignment="1">
      <alignment horizontal="left" vertical="top" wrapText="1"/>
    </xf>
    <xf numFmtId="0" fontId="16" fillId="0" borderId="7" xfId="0" applyFont="1" applyBorder="1" applyAlignment="1">
      <alignment horizontal="left"/>
    </xf>
    <xf numFmtId="0" fontId="34" fillId="0" borderId="45" xfId="0" quotePrefix="1" applyFont="1" applyBorder="1" applyAlignment="1">
      <alignment vertical="center"/>
    </xf>
    <xf numFmtId="0" fontId="0" fillId="0" borderId="169" xfId="0" applyBorder="1"/>
    <xf numFmtId="0" fontId="16" fillId="0" borderId="7" xfId="0" applyFont="1" applyBorder="1"/>
    <xf numFmtId="0" fontId="2" fillId="11" borderId="170" xfId="0" applyFont="1" applyFill="1" applyBorder="1" applyAlignment="1">
      <alignment horizontal="center" vertical="center" wrapText="1"/>
    </xf>
    <xf numFmtId="0" fontId="2" fillId="11" borderId="171" xfId="0" applyFont="1" applyFill="1" applyBorder="1" applyAlignment="1">
      <alignment horizontal="center" vertical="center" wrapText="1"/>
    </xf>
    <xf numFmtId="0" fontId="2" fillId="11" borderId="172" xfId="0" applyFont="1" applyFill="1" applyBorder="1" applyAlignment="1">
      <alignment horizontal="center" vertical="center" wrapText="1"/>
    </xf>
    <xf numFmtId="0" fontId="2" fillId="26" borderId="171" xfId="0" applyFont="1" applyFill="1" applyBorder="1" applyAlignment="1">
      <alignment horizontal="center" vertical="center" wrapText="1"/>
    </xf>
    <xf numFmtId="0" fontId="2" fillId="26" borderId="172" xfId="0" applyFont="1" applyFill="1" applyBorder="1" applyAlignment="1">
      <alignment horizontal="center" vertical="center" wrapText="1"/>
    </xf>
    <xf numFmtId="0" fontId="0" fillId="0" borderId="0" xfId="0" applyAlignment="1">
      <alignment horizontal="center"/>
    </xf>
    <xf numFmtId="0" fontId="16" fillId="0" borderId="107" xfId="0" applyFont="1" applyBorder="1"/>
    <xf numFmtId="0" fontId="16" fillId="0" borderId="107" xfId="0" applyFont="1" applyBorder="1" applyAlignment="1">
      <alignment horizontal="left"/>
    </xf>
    <xf numFmtId="0" fontId="2" fillId="11" borderId="85" xfId="0" applyFont="1" applyFill="1" applyBorder="1"/>
    <xf numFmtId="0" fontId="0" fillId="0" borderId="25" xfId="0" applyBorder="1" applyAlignment="1">
      <alignment vertical="center"/>
    </xf>
    <xf numFmtId="0" fontId="0" fillId="0" borderId="32" xfId="0" applyBorder="1" applyAlignment="1">
      <alignment vertical="center"/>
    </xf>
    <xf numFmtId="0" fontId="0" fillId="0" borderId="0" xfId="0" applyAlignment="1">
      <alignment vertical="center"/>
    </xf>
    <xf numFmtId="0" fontId="0" fillId="0" borderId="108" xfId="0" applyBorder="1" applyAlignment="1">
      <alignment vertical="center"/>
    </xf>
    <xf numFmtId="0" fontId="0" fillId="0" borderId="24" xfId="0" applyBorder="1" applyAlignment="1">
      <alignment vertical="center"/>
    </xf>
    <xf numFmtId="0" fontId="0" fillId="0" borderId="93" xfId="0" applyBorder="1" applyAlignment="1">
      <alignment vertical="center"/>
    </xf>
    <xf numFmtId="0" fontId="8" fillId="14" borderId="42" xfId="0" applyFont="1" applyFill="1" applyBorder="1" applyAlignment="1">
      <alignment vertical="center"/>
    </xf>
    <xf numFmtId="0" fontId="0" fillId="0" borderId="45" xfId="0" applyBorder="1" applyAlignment="1">
      <alignment vertical="center"/>
    </xf>
    <xf numFmtId="0" fontId="0" fillId="0" borderId="9" xfId="0" applyBorder="1" applyAlignment="1">
      <alignment vertical="center"/>
    </xf>
    <xf numFmtId="0" fontId="0" fillId="0" borderId="10" xfId="0" applyBorder="1" applyAlignment="1">
      <alignment vertical="center" wrapText="1"/>
    </xf>
    <xf numFmtId="0" fontId="0" fillId="0" borderId="6" xfId="0" applyBorder="1" applyAlignment="1">
      <alignment vertical="center"/>
    </xf>
    <xf numFmtId="0" fontId="0" fillId="0" borderId="105" xfId="0" applyBorder="1" applyAlignment="1">
      <alignment vertical="center"/>
    </xf>
    <xf numFmtId="0" fontId="0" fillId="0" borderId="11" xfId="0" applyBorder="1" applyAlignment="1">
      <alignment vertical="center"/>
    </xf>
    <xf numFmtId="0" fontId="0" fillId="0" borderId="9" xfId="0" applyBorder="1" applyAlignment="1">
      <alignment vertical="center" wrapText="1"/>
    </xf>
    <xf numFmtId="0" fontId="16" fillId="0" borderId="9" xfId="0" quotePrefix="1" applyFont="1" applyBorder="1" applyAlignment="1">
      <alignment vertical="center"/>
    </xf>
    <xf numFmtId="0" fontId="0" fillId="0" borderId="7" xfId="0" applyBorder="1" applyAlignment="1">
      <alignment vertical="center"/>
    </xf>
    <xf numFmtId="0" fontId="34" fillId="0" borderId="9" xfId="0" applyFont="1" applyBorder="1" applyAlignment="1">
      <alignment vertical="center"/>
    </xf>
    <xf numFmtId="0" fontId="0" fillId="0" borderId="112" xfId="0" applyBorder="1" applyAlignment="1">
      <alignment vertical="center"/>
    </xf>
    <xf numFmtId="0" fontId="0" fillId="0" borderId="13" xfId="0" applyBorder="1" applyAlignment="1">
      <alignment vertical="center"/>
    </xf>
    <xf numFmtId="0" fontId="0" fillId="0" borderId="94" xfId="0" applyBorder="1" applyAlignment="1">
      <alignment vertical="center"/>
    </xf>
    <xf numFmtId="0" fontId="0" fillId="0" borderId="33" xfId="0" applyBorder="1" applyAlignment="1">
      <alignment vertical="center"/>
    </xf>
    <xf numFmtId="0" fontId="0" fillId="0" borderId="95" xfId="0" applyBorder="1" applyAlignment="1">
      <alignment vertical="center"/>
    </xf>
    <xf numFmtId="0" fontId="0" fillId="0" borderId="96" xfId="0" applyBorder="1" applyAlignment="1">
      <alignment vertical="center"/>
    </xf>
    <xf numFmtId="0" fontId="0" fillId="0" borderId="97" xfId="0" applyBorder="1" applyAlignment="1">
      <alignment vertical="center"/>
    </xf>
    <xf numFmtId="0" fontId="0" fillId="0" borderId="98" xfId="0" applyBorder="1" applyAlignment="1">
      <alignment vertical="center"/>
    </xf>
    <xf numFmtId="0" fontId="0" fillId="0" borderId="99" xfId="0" applyBorder="1" applyAlignment="1">
      <alignment vertical="center"/>
    </xf>
    <xf numFmtId="0" fontId="13" fillId="0" borderId="12" xfId="0" applyFont="1" applyBorder="1" applyAlignment="1">
      <alignment vertical="center"/>
    </xf>
    <xf numFmtId="0" fontId="0" fillId="0" borderId="12" xfId="0" applyBorder="1" applyAlignment="1">
      <alignment vertical="center"/>
    </xf>
    <xf numFmtId="0" fontId="0" fillId="0" borderId="100" xfId="0" applyBorder="1" applyAlignment="1">
      <alignment vertical="center"/>
    </xf>
    <xf numFmtId="0" fontId="0" fillId="0" borderId="112" xfId="0" applyBorder="1" applyAlignment="1">
      <alignment vertical="top"/>
    </xf>
    <xf numFmtId="0" fontId="0" fillId="0" borderId="91" xfId="0" applyBorder="1" applyAlignment="1">
      <alignment vertical="top"/>
    </xf>
    <xf numFmtId="0" fontId="0" fillId="0" borderId="92" xfId="0" applyBorder="1" applyAlignment="1">
      <alignment vertical="top"/>
    </xf>
    <xf numFmtId="0" fontId="0" fillId="0" borderId="24" xfId="0" applyBorder="1" applyAlignment="1">
      <alignment vertical="top"/>
    </xf>
    <xf numFmtId="0" fontId="0" fillId="0" borderId="0" xfId="0" applyAlignment="1">
      <alignment vertical="top"/>
    </xf>
    <xf numFmtId="0" fontId="34" fillId="25" borderId="6" xfId="0" applyFont="1" applyFill="1" applyBorder="1" applyAlignment="1">
      <alignment vertical="top" wrapText="1"/>
    </xf>
    <xf numFmtId="0" fontId="34" fillId="25" borderId="173" xfId="0" applyFont="1" applyFill="1" applyBorder="1" applyAlignment="1">
      <alignment vertical="top" wrapText="1"/>
    </xf>
    <xf numFmtId="0" fontId="11" fillId="0" borderId="6" xfId="0" applyFont="1" applyBorder="1" applyAlignment="1">
      <alignment wrapText="1"/>
    </xf>
    <xf numFmtId="0" fontId="22" fillId="24" borderId="66" xfId="0" applyFont="1" applyFill="1" applyBorder="1" applyAlignment="1">
      <alignment horizontal="left" vertical="top" wrapText="1"/>
    </xf>
    <xf numFmtId="0" fontId="34" fillId="0" borderId="6" xfId="0" applyFont="1" applyBorder="1"/>
    <xf numFmtId="0" fontId="22" fillId="0" borderId="174" xfId="0" applyFont="1" applyBorder="1" applyAlignment="1" applyProtection="1">
      <alignment horizontal="center" vertical="center" wrapText="1"/>
      <protection locked="0"/>
    </xf>
    <xf numFmtId="0" fontId="22" fillId="0" borderId="175" xfId="0" applyFont="1" applyBorder="1" applyAlignment="1" applyProtection="1">
      <alignment horizontal="center" vertical="center" wrapText="1"/>
      <protection locked="0"/>
    </xf>
    <xf numFmtId="0" fontId="24" fillId="0" borderId="77" xfId="0" applyFont="1" applyBorder="1" applyAlignment="1">
      <alignment horizontal="center" vertical="center" wrapText="1"/>
    </xf>
    <xf numFmtId="0" fontId="24" fillId="0" borderId="78" xfId="0" applyFont="1" applyBorder="1" applyAlignment="1">
      <alignment horizontal="center" vertical="center" wrapText="1"/>
    </xf>
    <xf numFmtId="0" fontId="24" fillId="0" borderId="79" xfId="0" applyFont="1" applyBorder="1" applyAlignment="1">
      <alignment horizontal="center" vertical="center" wrapText="1"/>
    </xf>
    <xf numFmtId="0" fontId="24" fillId="0" borderId="75" xfId="0" applyFont="1" applyBorder="1" applyAlignment="1">
      <alignment horizontal="center" vertical="center" wrapText="1"/>
    </xf>
    <xf numFmtId="0" fontId="22" fillId="0" borderId="176" xfId="0" applyFont="1" applyBorder="1" applyAlignment="1" applyProtection="1">
      <alignment horizontal="center" vertical="center" wrapText="1"/>
      <protection locked="0"/>
    </xf>
    <xf numFmtId="0" fontId="9" fillId="13" borderId="177" xfId="0" applyFont="1" applyFill="1" applyBorder="1" applyAlignment="1">
      <alignment horizontal="center" vertical="center"/>
    </xf>
    <xf numFmtId="0" fontId="9" fillId="17" borderId="178" xfId="0" applyFont="1" applyFill="1" applyBorder="1" applyAlignment="1">
      <alignment horizontal="center" vertical="center" wrapText="1"/>
    </xf>
    <xf numFmtId="0" fontId="24" fillId="0" borderId="179" xfId="0" applyFont="1" applyBorder="1" applyAlignment="1">
      <alignment horizontal="center" vertical="center" wrapText="1"/>
    </xf>
    <xf numFmtId="0" fontId="0" fillId="0" borderId="181" xfId="0" applyBorder="1" applyAlignment="1">
      <alignment vertical="center"/>
    </xf>
    <xf numFmtId="0" fontId="9" fillId="17" borderId="182" xfId="0" applyFont="1" applyFill="1" applyBorder="1" applyAlignment="1">
      <alignment horizontal="center" vertical="center" wrapText="1"/>
    </xf>
    <xf numFmtId="0" fontId="24" fillId="0" borderId="183" xfId="0" applyFont="1" applyBorder="1" applyAlignment="1">
      <alignment horizontal="center" vertical="center" wrapText="1"/>
    </xf>
    <xf numFmtId="0" fontId="22" fillId="0" borderId="184" xfId="0" applyFont="1" applyBorder="1" applyAlignment="1" applyProtection="1">
      <alignment horizontal="center" vertical="center" wrapText="1"/>
      <protection locked="0"/>
    </xf>
    <xf numFmtId="0" fontId="22" fillId="0" borderId="185" xfId="0" applyFont="1" applyBorder="1" applyAlignment="1" applyProtection="1">
      <alignment horizontal="center" vertical="center" wrapText="1"/>
      <protection locked="0"/>
    </xf>
    <xf numFmtId="0" fontId="22" fillId="0" borderId="186" xfId="0" applyFont="1" applyBorder="1" applyAlignment="1" applyProtection="1">
      <alignment horizontal="center" vertical="center" wrapText="1"/>
      <protection locked="0"/>
    </xf>
    <xf numFmtId="0" fontId="22" fillId="0" borderId="187" xfId="0" applyFont="1" applyBorder="1" applyAlignment="1" applyProtection="1">
      <alignment horizontal="center" vertical="center" wrapText="1"/>
      <protection locked="0"/>
    </xf>
    <xf numFmtId="0" fontId="24" fillId="0" borderId="188" xfId="0" applyFont="1" applyBorder="1" applyAlignment="1">
      <alignment horizontal="center" vertical="center" wrapText="1"/>
    </xf>
    <xf numFmtId="0" fontId="24" fillId="0" borderId="189" xfId="0" applyFont="1" applyBorder="1" applyAlignment="1">
      <alignment horizontal="center" vertical="center" wrapText="1"/>
    </xf>
    <xf numFmtId="0" fontId="24" fillId="0" borderId="190" xfId="0" applyFont="1" applyBorder="1" applyAlignment="1">
      <alignment horizontal="center" vertical="center" wrapText="1"/>
    </xf>
    <xf numFmtId="0" fontId="24" fillId="0" borderId="191" xfId="0" applyFont="1" applyBorder="1" applyAlignment="1">
      <alignment horizontal="center" vertical="center" wrapText="1"/>
    </xf>
    <xf numFmtId="0" fontId="24" fillId="0" borderId="192" xfId="0" applyFont="1" applyBorder="1" applyAlignment="1">
      <alignment horizontal="center" vertical="center" wrapText="1"/>
    </xf>
    <xf numFmtId="0" fontId="24" fillId="0" borderId="193" xfId="0" applyFont="1" applyBorder="1" applyAlignment="1">
      <alignment horizontal="center" vertical="center" wrapText="1"/>
    </xf>
    <xf numFmtId="0" fontId="24" fillId="0" borderId="194" xfId="0" applyFont="1" applyBorder="1" applyAlignment="1">
      <alignment horizontal="center" vertical="center" wrapText="1"/>
    </xf>
    <xf numFmtId="0" fontId="24" fillId="0" borderId="195" xfId="0" applyFont="1" applyBorder="1" applyAlignment="1">
      <alignment horizontal="center" vertical="center" wrapText="1"/>
    </xf>
    <xf numFmtId="0" fontId="24" fillId="0" borderId="196" xfId="0" applyFont="1" applyBorder="1" applyAlignment="1">
      <alignment horizontal="center" vertical="center" wrapText="1"/>
    </xf>
    <xf numFmtId="0" fontId="21" fillId="24" borderId="87" xfId="0" applyFont="1" applyFill="1" applyBorder="1" applyAlignment="1">
      <alignment horizontal="left" vertical="top"/>
    </xf>
    <xf numFmtId="0" fontId="11" fillId="27" borderId="42" xfId="0" applyFont="1" applyFill="1" applyBorder="1" applyAlignment="1">
      <alignment horizontal="center" vertical="center" wrapText="1"/>
    </xf>
    <xf numFmtId="0" fontId="11" fillId="28" borderId="42" xfId="0" applyFont="1" applyFill="1" applyBorder="1" applyAlignment="1">
      <alignment horizontal="center" vertical="center" wrapText="1"/>
    </xf>
    <xf numFmtId="0" fontId="22" fillId="0" borderId="197" xfId="0" applyFont="1" applyBorder="1" applyAlignment="1" applyProtection="1">
      <alignment horizontal="center" vertical="center" wrapText="1"/>
      <protection locked="0"/>
    </xf>
    <xf numFmtId="0" fontId="22" fillId="0" borderId="198" xfId="0" applyFont="1" applyBorder="1" applyAlignment="1" applyProtection="1">
      <alignment horizontal="center" vertical="center" wrapText="1"/>
      <protection locked="0"/>
    </xf>
    <xf numFmtId="0" fontId="44" fillId="0" borderId="6" xfId="0" applyFont="1" applyBorder="1" applyAlignment="1">
      <alignment horizontal="right"/>
    </xf>
    <xf numFmtId="0" fontId="8" fillId="29" borderId="42" xfId="0" applyFont="1" applyFill="1" applyBorder="1" applyAlignment="1">
      <alignment horizontal="right" vertical="center"/>
    </xf>
    <xf numFmtId="0" fontId="2" fillId="0" borderId="0" xfId="0" applyFont="1"/>
    <xf numFmtId="0" fontId="6" fillId="0" borderId="11" xfId="0" applyFont="1" applyBorder="1" applyAlignment="1">
      <alignment horizontal="center" vertical="center"/>
    </xf>
    <xf numFmtId="0" fontId="6" fillId="0" borderId="11" xfId="0" applyFont="1" applyBorder="1" applyAlignment="1">
      <alignment horizontal="lef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45" xfId="0" applyFont="1" applyBorder="1" applyAlignment="1">
      <alignment vertical="top" wrapText="1"/>
    </xf>
    <xf numFmtId="0" fontId="2" fillId="0" borderId="11" xfId="0" applyFont="1" applyBorder="1" applyAlignment="1">
      <alignment vertical="center"/>
    </xf>
    <xf numFmtId="0" fontId="2" fillId="12" borderId="121" xfId="0" applyFont="1" applyFill="1" applyBorder="1" applyAlignment="1">
      <alignment horizontal="center" vertical="center" wrapText="1"/>
    </xf>
    <xf numFmtId="0" fontId="2" fillId="12" borderId="122" xfId="0" applyFont="1" applyFill="1" applyBorder="1" applyAlignment="1">
      <alignment horizontal="center" vertical="center" wrapText="1"/>
    </xf>
    <xf numFmtId="0" fontId="2" fillId="12" borderId="123" xfId="0" applyFont="1" applyFill="1" applyBorder="1" applyAlignment="1">
      <alignment horizontal="center" vertical="center" wrapText="1"/>
    </xf>
    <xf numFmtId="0" fontId="6" fillId="0" borderId="11" xfId="0" applyFont="1" applyBorder="1" applyAlignment="1">
      <alignment horizontal="left"/>
    </xf>
    <xf numFmtId="0" fontId="6" fillId="0" borderId="11" xfId="0" applyFont="1" applyBorder="1" applyAlignment="1">
      <alignment vertical="top" wrapText="1"/>
    </xf>
    <xf numFmtId="0" fontId="6" fillId="0" borderId="11" xfId="0" applyFont="1" applyBorder="1" applyAlignment="1">
      <alignment vertical="top"/>
    </xf>
    <xf numFmtId="0" fontId="6" fillId="0" borderId="7" xfId="0" applyFont="1" applyBorder="1" applyAlignment="1">
      <alignment vertical="top" wrapText="1"/>
    </xf>
    <xf numFmtId="0" fontId="6" fillId="0" borderId="11" xfId="0" applyFont="1" applyBorder="1" applyAlignment="1">
      <alignment horizontal="left" vertical="top"/>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45" xfId="0" applyFont="1" applyBorder="1" applyAlignment="1">
      <alignment horizontal="left" vertical="top" wrapText="1"/>
    </xf>
    <xf numFmtId="0" fontId="10" fillId="20" borderId="82" xfId="0" applyFont="1" applyFill="1" applyBorder="1" applyAlignment="1">
      <alignment horizontal="center" vertical="top"/>
    </xf>
    <xf numFmtId="0" fontId="10" fillId="20" borderId="86" xfId="0" applyFont="1" applyFill="1" applyBorder="1" applyAlignment="1">
      <alignment horizontal="center" vertical="top"/>
    </xf>
    <xf numFmtId="0" fontId="33" fillId="21" borderId="44" xfId="0" applyFont="1" applyFill="1" applyBorder="1" applyAlignment="1" applyProtection="1">
      <alignment horizontal="left" vertical="center"/>
      <protection locked="0"/>
    </xf>
    <xf numFmtId="0" fontId="33" fillId="21" borderId="107" xfId="0" applyFont="1" applyFill="1" applyBorder="1" applyAlignment="1" applyProtection="1">
      <alignment horizontal="left" vertical="center"/>
      <protection locked="0"/>
    </xf>
    <xf numFmtId="0" fontId="32" fillId="4" borderId="82" xfId="0" applyFont="1" applyFill="1" applyBorder="1" applyAlignment="1" applyProtection="1">
      <alignment horizontal="center" vertical="top"/>
      <protection locked="0"/>
    </xf>
    <xf numFmtId="0" fontId="32" fillId="4" borderId="86" xfId="0" applyFont="1" applyFill="1" applyBorder="1" applyAlignment="1" applyProtection="1">
      <alignment horizontal="center" vertical="top"/>
      <protection locked="0"/>
    </xf>
    <xf numFmtId="0" fontId="8" fillId="21" borderId="44" xfId="0" applyFont="1" applyFill="1" applyBorder="1" applyAlignment="1" applyProtection="1">
      <alignment horizontal="left" vertical="center"/>
      <protection locked="0"/>
    </xf>
    <xf numFmtId="0" fontId="8" fillId="21" borderId="107" xfId="0" applyFont="1" applyFill="1" applyBorder="1" applyAlignment="1" applyProtection="1">
      <alignment horizontal="left" vertical="center"/>
      <protection locked="0"/>
    </xf>
    <xf numFmtId="0" fontId="6" fillId="4" borderId="82" xfId="0" applyFont="1" applyFill="1" applyBorder="1" applyAlignment="1">
      <alignment horizontal="center" vertical="top"/>
    </xf>
    <xf numFmtId="0" fontId="6" fillId="4" borderId="86" xfId="0" applyFont="1" applyFill="1" applyBorder="1" applyAlignment="1">
      <alignment horizontal="center" vertical="top"/>
    </xf>
    <xf numFmtId="0" fontId="6" fillId="4" borderId="64" xfId="0" applyFont="1" applyFill="1" applyBorder="1" applyAlignment="1">
      <alignment horizontal="center" wrapText="1"/>
    </xf>
    <xf numFmtId="0" fontId="6" fillId="4" borderId="82" xfId="0" applyFont="1" applyFill="1" applyBorder="1" applyAlignment="1">
      <alignment horizontal="center" wrapText="1"/>
    </xf>
    <xf numFmtId="0" fontId="6" fillId="20" borderId="64" xfId="0" applyFont="1" applyFill="1" applyBorder="1" applyAlignment="1">
      <alignment horizontal="center" wrapText="1"/>
    </xf>
    <xf numFmtId="0" fontId="6" fillId="20" borderId="82" xfId="0" applyFont="1" applyFill="1" applyBorder="1" applyAlignment="1">
      <alignment horizontal="center" wrapText="1"/>
    </xf>
    <xf numFmtId="0" fontId="2" fillId="12" borderId="44" xfId="0" applyFont="1" applyFill="1" applyBorder="1" applyAlignment="1">
      <alignment horizontal="center" vertical="center" wrapText="1"/>
    </xf>
    <xf numFmtId="0" fontId="2" fillId="12" borderId="65" xfId="0" applyFont="1" applyFill="1" applyBorder="1" applyAlignment="1">
      <alignment horizontal="center" vertical="center" wrapText="1"/>
    </xf>
    <xf numFmtId="0" fontId="2" fillId="12" borderId="107" xfId="0" applyFont="1" applyFill="1" applyBorder="1" applyAlignment="1">
      <alignment horizontal="center" vertical="center" wrapText="1"/>
    </xf>
    <xf numFmtId="0" fontId="8" fillId="13" borderId="2" xfId="0" applyFont="1" applyFill="1" applyBorder="1" applyAlignment="1">
      <alignment horizontal="center" vertical="center"/>
    </xf>
    <xf numFmtId="0" fontId="25" fillId="0" borderId="104"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05" xfId="0" applyFont="1" applyBorder="1" applyAlignment="1">
      <alignment horizontal="center" vertical="center" wrapText="1"/>
    </xf>
    <xf numFmtId="0" fontId="9" fillId="19" borderId="2" xfId="0" applyFont="1" applyFill="1" applyBorder="1" applyAlignment="1">
      <alignment horizontal="center" vertical="center" wrapText="1"/>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45" xfId="0" applyFont="1" applyBorder="1" applyAlignment="1">
      <alignment horizontal="right" vertical="center"/>
    </xf>
    <xf numFmtId="0" fontId="4" fillId="0" borderId="130" xfId="0" applyFont="1" applyBorder="1" applyAlignment="1">
      <alignment horizontal="right" vertical="center"/>
    </xf>
    <xf numFmtId="0" fontId="4" fillId="0" borderId="104" xfId="0" applyFont="1" applyBorder="1" applyAlignment="1">
      <alignment horizontal="right" vertical="center"/>
    </xf>
    <xf numFmtId="0" fontId="4" fillId="0" borderId="105" xfId="0" applyFont="1" applyBorder="1" applyAlignment="1">
      <alignment horizontal="right" vertical="center"/>
    </xf>
    <xf numFmtId="0" fontId="8" fillId="16" borderId="44" xfId="0" applyFont="1" applyFill="1" applyBorder="1" applyAlignment="1" applyProtection="1">
      <alignment horizontal="left" vertical="center"/>
      <protection locked="0"/>
    </xf>
    <xf numFmtId="0" fontId="8" fillId="16" borderId="65" xfId="0" applyFont="1" applyFill="1" applyBorder="1" applyAlignment="1" applyProtection="1">
      <alignment horizontal="left" vertical="center"/>
      <protection locked="0"/>
    </xf>
    <xf numFmtId="0" fontId="8" fillId="16" borderId="107" xfId="0" applyFont="1" applyFill="1" applyBorder="1" applyAlignment="1" applyProtection="1">
      <alignment horizontal="left" vertical="center"/>
      <protection locked="0"/>
    </xf>
    <xf numFmtId="0" fontId="5" fillId="2" borderId="80" xfId="0" applyFont="1" applyFill="1" applyBorder="1" applyAlignment="1">
      <alignment horizontal="center" vertical="center" wrapText="1"/>
    </xf>
    <xf numFmtId="0" fontId="5" fillId="2" borderId="8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1" fillId="16" borderId="42" xfId="0" applyFont="1" applyFill="1" applyBorder="1" applyAlignment="1" applyProtection="1">
      <alignment horizontal="left" vertical="center"/>
      <protection locked="0"/>
    </xf>
    <xf numFmtId="0" fontId="40" fillId="16" borderId="42" xfId="1" applyFont="1" applyFill="1" applyBorder="1" applyAlignment="1" applyProtection="1">
      <alignment horizontal="left" vertical="center"/>
      <protection locked="0"/>
    </xf>
    <xf numFmtId="0" fontId="40" fillId="16" borderId="42" xfId="0" applyFont="1" applyFill="1" applyBorder="1" applyAlignment="1" applyProtection="1">
      <alignment horizontal="left" vertical="center"/>
      <protection locked="0"/>
    </xf>
    <xf numFmtId="0" fontId="32" fillId="20" borderId="64" xfId="0" applyFont="1" applyFill="1" applyBorder="1" applyAlignment="1" applyProtection="1">
      <alignment horizontal="center" wrapText="1"/>
      <protection locked="0"/>
    </xf>
    <xf numFmtId="0" fontId="32" fillId="20" borderId="82" xfId="0" applyFont="1" applyFill="1" applyBorder="1" applyAlignment="1" applyProtection="1">
      <alignment horizontal="center" wrapText="1"/>
      <protection locked="0"/>
    </xf>
    <xf numFmtId="0" fontId="27" fillId="0" borderId="74" xfId="0" applyFont="1" applyBorder="1" applyAlignment="1" applyProtection="1">
      <alignment horizontal="left" vertical="top" wrapText="1"/>
      <protection locked="0"/>
    </xf>
    <xf numFmtId="0" fontId="27" fillId="0" borderId="66" xfId="0" applyFont="1" applyBorder="1" applyAlignment="1" applyProtection="1">
      <alignment horizontal="left" vertical="top" wrapText="1"/>
      <protection locked="0"/>
    </xf>
    <xf numFmtId="0" fontId="27" fillId="0" borderId="135" xfId="0" applyFont="1" applyBorder="1" applyAlignment="1" applyProtection="1">
      <alignment horizontal="left" vertical="top" wrapText="1"/>
      <protection locked="0"/>
    </xf>
    <xf numFmtId="0" fontId="27" fillId="0" borderId="67" xfId="0" applyFont="1" applyBorder="1" applyAlignment="1" applyProtection="1">
      <alignment horizontal="left" vertical="top" wrapText="1"/>
      <protection locked="0"/>
    </xf>
    <xf numFmtId="0" fontId="27" fillId="0" borderId="7" xfId="0" applyFont="1" applyBorder="1" applyAlignment="1" applyProtection="1">
      <alignment horizontal="left" vertical="top" wrapText="1"/>
      <protection locked="0"/>
    </xf>
    <xf numFmtId="0" fontId="27" fillId="0" borderId="133" xfId="0" applyFont="1" applyBorder="1" applyAlignment="1" applyProtection="1">
      <alignment horizontal="left" vertical="top" wrapText="1"/>
      <protection locked="0"/>
    </xf>
    <xf numFmtId="0" fontId="27" fillId="0" borderId="127" xfId="0" applyFont="1" applyBorder="1" applyAlignment="1" applyProtection="1">
      <alignment horizontal="left" vertical="top" wrapText="1"/>
      <protection locked="0"/>
    </xf>
    <xf numFmtId="0" fontId="27" fillId="0" borderId="136" xfId="0" applyFont="1" applyBorder="1" applyAlignment="1" applyProtection="1">
      <alignment horizontal="left" vertical="top" wrapText="1"/>
      <protection locked="0"/>
    </xf>
    <xf numFmtId="0" fontId="27" fillId="0" borderId="137" xfId="0" applyFont="1" applyBorder="1" applyAlignment="1" applyProtection="1">
      <alignment horizontal="left" vertical="top" wrapText="1"/>
      <protection locked="0"/>
    </xf>
    <xf numFmtId="0" fontId="10" fillId="4" borderId="82" xfId="0" applyFont="1" applyFill="1" applyBorder="1" applyAlignment="1">
      <alignment horizontal="center" vertical="top"/>
    </xf>
    <xf numFmtId="0" fontId="10" fillId="20" borderId="43" xfId="0" applyFont="1" applyFill="1" applyBorder="1" applyAlignment="1">
      <alignment horizontal="center" vertical="top"/>
    </xf>
    <xf numFmtId="0" fontId="6" fillId="20" borderId="85" xfId="0" applyFont="1" applyFill="1" applyBorder="1" applyAlignment="1">
      <alignment horizontal="center" wrapText="1"/>
    </xf>
    <xf numFmtId="0" fontId="32" fillId="20" borderId="82" xfId="0" applyFont="1" applyFill="1" applyBorder="1" applyAlignment="1" applyProtection="1">
      <alignment horizontal="center" vertical="top"/>
      <protection locked="0"/>
    </xf>
    <xf numFmtId="0" fontId="32" fillId="20" borderId="43" xfId="0" applyFont="1" applyFill="1" applyBorder="1" applyAlignment="1" applyProtection="1">
      <alignment horizontal="center" vertical="top"/>
      <protection locked="0"/>
    </xf>
    <xf numFmtId="0" fontId="32" fillId="4" borderId="82" xfId="0" applyFont="1" applyFill="1" applyBorder="1" applyAlignment="1" applyProtection="1">
      <alignment horizontal="center" wrapText="1"/>
      <protection locked="0"/>
    </xf>
    <xf numFmtId="0" fontId="21" fillId="21" borderId="42" xfId="0" applyFont="1" applyFill="1" applyBorder="1" applyAlignment="1">
      <alignment horizontal="left" vertical="center"/>
    </xf>
    <xf numFmtId="0" fontId="0" fillId="0" borderId="26" xfId="0" applyBorder="1" applyAlignment="1">
      <alignment horizontal="center"/>
    </xf>
    <xf numFmtId="0" fontId="3" fillId="0" borderId="1" xfId="0" applyFont="1" applyBorder="1"/>
    <xf numFmtId="0" fontId="3" fillId="0" borderId="32" xfId="0" applyFont="1" applyBorder="1"/>
    <xf numFmtId="0" fontId="10" fillId="0" borderId="34" xfId="0" applyFont="1" applyBorder="1" applyAlignment="1" applyProtection="1">
      <alignment horizontal="left" vertical="top" wrapText="1"/>
      <protection locked="0"/>
    </xf>
    <xf numFmtId="0" fontId="3" fillId="0" borderId="35" xfId="0" applyFont="1" applyBorder="1" applyProtection="1">
      <protection locked="0"/>
    </xf>
    <xf numFmtId="0" fontId="3" fillId="0" borderId="36" xfId="0" applyFont="1" applyBorder="1" applyProtection="1">
      <protection locked="0"/>
    </xf>
    <xf numFmtId="0" fontId="3" fillId="0" borderId="37" xfId="0" applyFont="1" applyBorder="1" applyProtection="1">
      <protection locked="0"/>
    </xf>
    <xf numFmtId="0" fontId="0" fillId="0" borderId="7" xfId="0" applyBorder="1" applyProtection="1">
      <protection locked="0"/>
    </xf>
    <xf numFmtId="0" fontId="3" fillId="0" borderId="38" xfId="0" applyFont="1" applyBorder="1" applyProtection="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5" fillId="2" borderId="34" xfId="0" applyFont="1" applyFill="1" applyBorder="1" applyAlignment="1">
      <alignment horizontal="center" vertical="center" wrapText="1"/>
    </xf>
    <xf numFmtId="0" fontId="3" fillId="0" borderId="39" xfId="0" applyFont="1" applyBorder="1" applyAlignment="1">
      <alignment vertical="center"/>
    </xf>
    <xf numFmtId="0" fontId="3" fillId="13" borderId="65" xfId="0" applyFont="1" applyFill="1" applyBorder="1"/>
    <xf numFmtId="0" fontId="3" fillId="13" borderId="107" xfId="0" applyFont="1" applyFill="1" applyBorder="1"/>
    <xf numFmtId="0" fontId="12" fillId="0" borderId="119" xfId="0" applyFont="1" applyBorder="1" applyAlignment="1">
      <alignment horizontal="center" wrapText="1"/>
    </xf>
    <xf numFmtId="0" fontId="3" fillId="0" borderId="40" xfId="0" applyFont="1" applyBorder="1"/>
    <xf numFmtId="0" fontId="3" fillId="0" borderId="120" xfId="0" applyFont="1" applyBorder="1"/>
    <xf numFmtId="0" fontId="5" fillId="2" borderId="3" xfId="0" applyFont="1" applyFill="1" applyBorder="1" applyAlignment="1">
      <alignment horizontal="center" vertical="center"/>
    </xf>
    <xf numFmtId="0" fontId="3" fillId="0" borderId="4" xfId="0" applyFont="1" applyBorder="1" applyAlignment="1">
      <alignment vertical="center"/>
    </xf>
    <xf numFmtId="0" fontId="3" fillId="0" borderId="4" xfId="0" applyFont="1" applyBorder="1"/>
    <xf numFmtId="0" fontId="3" fillId="0" borderId="5" xfId="0" applyFont="1" applyBorder="1"/>
    <xf numFmtId="0" fontId="6" fillId="0" borderId="14" xfId="0" applyFont="1" applyBorder="1" applyAlignment="1">
      <alignment horizontal="left" wrapText="1"/>
    </xf>
    <xf numFmtId="0" fontId="3" fillId="0" borderId="15" xfId="0" applyFont="1" applyBorder="1" applyAlignment="1">
      <alignment vertical="center"/>
    </xf>
    <xf numFmtId="0" fontId="3" fillId="0" borderId="15" xfId="0" applyFont="1" applyBorder="1"/>
    <xf numFmtId="0" fontId="3" fillId="0" borderId="16" xfId="0" applyFont="1" applyBorder="1"/>
    <xf numFmtId="0" fontId="31" fillId="0" borderId="17" xfId="0" applyFont="1" applyBorder="1" applyAlignment="1">
      <alignment horizontal="left"/>
    </xf>
    <xf numFmtId="0" fontId="42" fillId="0" borderId="10" xfId="0" applyFont="1" applyBorder="1" applyAlignment="1">
      <alignment vertical="center"/>
    </xf>
    <xf numFmtId="0" fontId="3" fillId="0" borderId="10" xfId="0" applyFont="1" applyBorder="1"/>
    <xf numFmtId="0" fontId="3" fillId="0" borderId="18" xfId="0" applyFont="1" applyBorder="1"/>
    <xf numFmtId="0" fontId="31" fillId="0" borderId="19" xfId="0" applyFont="1" applyBorder="1" applyAlignment="1">
      <alignment horizontal="left" vertical="top"/>
    </xf>
    <xf numFmtId="0" fontId="3" fillId="0" borderId="20" xfId="0" applyFont="1" applyBorder="1" applyAlignment="1">
      <alignment vertical="top"/>
    </xf>
    <xf numFmtId="0" fontId="3" fillId="0" borderId="21" xfId="0" applyFont="1" applyBorder="1" applyAlignment="1">
      <alignment vertical="top"/>
    </xf>
    <xf numFmtId="0" fontId="5" fillId="2" borderId="3" xfId="0" applyFont="1" applyFill="1" applyBorder="1" applyAlignment="1">
      <alignment horizontal="left" vertical="center"/>
    </xf>
    <xf numFmtId="0" fontId="3" fillId="0" borderId="5" xfId="0" applyFont="1" applyBorder="1" applyAlignment="1">
      <alignment vertical="center"/>
    </xf>
    <xf numFmtId="0" fontId="22" fillId="0" borderId="3" xfId="0" applyFont="1" applyBorder="1" applyAlignment="1">
      <alignment horizontal="left" vertical="center"/>
    </xf>
    <xf numFmtId="0" fontId="26" fillId="0" borderId="5" xfId="0" applyFont="1" applyBorder="1" applyAlignment="1">
      <alignment vertical="center"/>
    </xf>
    <xf numFmtId="0" fontId="22" fillId="0" borderId="180" xfId="0" applyFont="1" applyBorder="1" applyAlignment="1">
      <alignment horizontal="left" vertical="center"/>
    </xf>
    <xf numFmtId="0" fontId="6" fillId="0" borderId="74" xfId="0" applyFont="1" applyBorder="1" applyAlignment="1">
      <alignment vertical="center" wrapText="1"/>
    </xf>
    <xf numFmtId="0" fontId="6" fillId="0" borderId="66" xfId="0" applyFont="1" applyBorder="1" applyAlignment="1">
      <alignment vertical="center" wrapText="1"/>
    </xf>
    <xf numFmtId="0" fontId="6" fillId="0" borderId="135" xfId="0" applyFont="1" applyBorder="1" applyAlignment="1">
      <alignment vertical="center" wrapText="1"/>
    </xf>
    <xf numFmtId="0" fontId="6" fillId="0" borderId="67" xfId="0" applyFont="1" applyBorder="1" applyAlignment="1">
      <alignment vertical="center" wrapText="1"/>
    </xf>
    <xf numFmtId="0" fontId="6" fillId="0" borderId="7" xfId="0" applyFont="1" applyBorder="1" applyAlignment="1">
      <alignment vertical="center" wrapText="1"/>
    </xf>
    <xf numFmtId="0" fontId="6" fillId="0" borderId="133" xfId="0" applyFont="1" applyBorder="1" applyAlignment="1">
      <alignment vertical="center" wrapText="1"/>
    </xf>
    <xf numFmtId="0" fontId="6" fillId="0" borderId="127" xfId="0" applyFont="1" applyBorder="1" applyAlignment="1">
      <alignment vertical="center" wrapText="1"/>
    </xf>
    <xf numFmtId="0" fontId="6" fillId="0" borderId="136" xfId="0" applyFont="1" applyBorder="1" applyAlignment="1">
      <alignment vertical="center" wrapText="1"/>
    </xf>
    <xf numFmtId="0" fontId="6" fillId="0" borderId="137" xfId="0" applyFont="1" applyBorder="1" applyAlignment="1">
      <alignment vertical="center" wrapText="1"/>
    </xf>
  </cellXfs>
  <cellStyles count="5">
    <cellStyle name="Hyperlink" xfId="1" builtinId="8"/>
    <cellStyle name="Hyperlink 2" xfId="4" xr:uid="{00000000-0005-0000-0000-000032000000}"/>
    <cellStyle name="Normal" xfId="0" builtinId="0"/>
    <cellStyle name="Normal 2" xfId="2" xr:uid="{00000000-0005-0000-0000-000002000000}"/>
    <cellStyle name="Normal 3" xfId="3" xr:uid="{00000000-0005-0000-0000-000033000000}"/>
  </cellStyles>
  <dxfs count="486">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ill>
        <patternFill>
          <bgColor rgb="FFDDF0D8"/>
        </patternFill>
      </fill>
    </dxf>
    <dxf>
      <fill>
        <patternFill>
          <bgColor rgb="FFD6EFE8"/>
        </patternFill>
      </fill>
    </dxf>
    <dxf>
      <fill>
        <patternFill>
          <bgColor rgb="FFD9EAF7"/>
        </patternFill>
      </fill>
    </dxf>
    <dxf>
      <fill>
        <patternFill>
          <bgColor rgb="FFE5DDF5"/>
        </patternFill>
      </fill>
    </dxf>
    <dxf>
      <fill>
        <patternFill>
          <bgColor rgb="FFF9DFC8"/>
        </patternFill>
      </fill>
    </dxf>
    <dxf>
      <fill>
        <patternFill>
          <bgColor rgb="FFF8F1C7"/>
        </patternFill>
      </fill>
    </dxf>
    <dxf>
      <fill>
        <patternFill>
          <bgColor rgb="FFFF000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0"/>
        </patternFill>
      </fill>
    </dxf>
    <dxf>
      <fill>
        <patternFill>
          <bgColor theme="7" tint="0.79998168889431442"/>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strike/>
        <color theme="0" tint="-0.34998626667073579"/>
      </font>
      <fill>
        <patternFill>
          <bgColor theme="0"/>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7" tint="0.39994506668294322"/>
        </patternFill>
      </fill>
    </dxf>
    <dxf>
      <fill>
        <patternFill>
          <bgColor theme="7" tint="0.39994506668294322"/>
        </patternFill>
      </fill>
    </dxf>
    <dxf>
      <fill>
        <patternFill>
          <bgColor theme="7" tint="0.39994506668294322"/>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DDF0D8"/>
        </patternFill>
      </fill>
    </dxf>
    <dxf>
      <font>
        <color auto="1"/>
      </font>
      <fill>
        <patternFill>
          <bgColor rgb="FFFF0000"/>
        </patternFill>
      </fill>
    </dxf>
    <dxf>
      <fill>
        <patternFill>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bgColor rgb="FFD6EFE8"/>
        </patternFill>
      </fill>
    </dxf>
    <dxf>
      <fill>
        <patternFill>
          <bgColor rgb="FFD9EAF7"/>
        </patternFill>
      </fill>
    </dxf>
    <dxf>
      <fill>
        <patternFill>
          <bgColor rgb="FFE5DDF5"/>
        </patternFill>
      </fill>
    </dxf>
    <dxf>
      <font>
        <color theme="9" tint="0.79998168889431442"/>
      </font>
      <fill>
        <patternFill>
          <bgColor theme="9" tint="-0.24994659260841701"/>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rgb="FFF9DFC8"/>
        </patternFill>
      </fill>
    </dxf>
    <dxf>
      <fill>
        <patternFill>
          <bgColor rgb="FFFFFF99"/>
        </patternFill>
      </fill>
    </dxf>
    <dxf>
      <fill>
        <patternFill>
          <bgColor rgb="FFF8F1C7"/>
        </patternFill>
      </fill>
    </dxf>
    <dxf>
      <font>
        <color auto="1"/>
      </font>
      <fill>
        <patternFill>
          <bgColor rgb="FFFF0000"/>
        </patternFill>
      </fill>
    </dxf>
    <dxf>
      <fill>
        <patternFill>
          <bgColor rgb="FFFF0000"/>
        </patternFill>
      </fill>
    </dxf>
    <dxf>
      <fill>
        <patternFill>
          <bgColor rgb="FFFF0000"/>
        </patternFill>
      </fill>
    </dxf>
    <dxf>
      <fill>
        <patternFill>
          <bgColor theme="4" tint="0.59996337778862885"/>
        </patternFill>
      </fill>
    </dxf>
    <dxf>
      <fill>
        <patternFill>
          <bgColor rgb="FFFF0000"/>
        </patternFill>
      </fill>
    </dxf>
    <dxf>
      <font>
        <color auto="1"/>
      </font>
      <fill>
        <patternFill>
          <bgColor rgb="FFFF0000"/>
        </patternFill>
      </fill>
    </dxf>
    <dxf>
      <fill>
        <patternFill>
          <bgColor rgb="FFFF0000"/>
        </patternFill>
      </fill>
    </dxf>
    <dxf>
      <font>
        <strike/>
        <color theme="1" tint="0.499984740745262"/>
      </font>
      <fill>
        <patternFill patternType="solid">
          <bgColor theme="0"/>
        </patternFill>
      </fill>
    </dxf>
    <dxf>
      <fill>
        <patternFill>
          <bgColor rgb="FFFF0000"/>
        </patternFill>
      </fill>
    </dxf>
    <dxf>
      <fill>
        <patternFill>
          <bgColor rgb="FFFF0000"/>
        </patternFill>
      </fill>
    </dxf>
    <dxf>
      <fill>
        <patternFill>
          <bgColor theme="5" tint="0.59996337778862885"/>
        </patternFill>
      </fill>
    </dxf>
    <dxf>
      <fill>
        <patternFill>
          <bgColor rgb="FFFF0000"/>
        </patternFill>
      </fill>
    </dxf>
    <dxf>
      <fill>
        <patternFill>
          <bgColor rgb="FFFF0000"/>
        </patternFill>
      </fill>
    </dxf>
    <dxf>
      <font>
        <b/>
        <i val="0"/>
        <color rgb="FFFF0000"/>
      </font>
    </dxf>
    <dxf>
      <font>
        <b/>
        <i val="0"/>
        <color rgb="FFFF0000"/>
      </font>
    </dxf>
    <dxf>
      <font>
        <b/>
        <i val="0"/>
        <color rgb="FFFF0000"/>
      </font>
    </dxf>
    <dxf>
      <font>
        <b/>
        <i val="0"/>
        <color rgb="FFFF0000"/>
      </font>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D09A00"/>
      <color rgb="FFFFDB75"/>
      <color rgb="FFFFDC79"/>
      <color rgb="FFFF0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5"/>
  <sheetViews>
    <sheetView tabSelected="1" zoomScaleNormal="100" zoomScaleSheetLayoutView="140" workbookViewId="0">
      <selection activeCell="D21" sqref="D21"/>
    </sheetView>
  </sheetViews>
  <sheetFormatPr defaultRowHeight="12.5"/>
  <cols>
    <col min="1" max="1" width="1" customWidth="1"/>
    <col min="2" max="2" width="1.8164062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81640625" customWidth="1"/>
    <col min="13" max="13" width="1" customWidth="1"/>
  </cols>
  <sheetData>
    <row r="1" spans="1:14" ht="5.25" customHeight="1">
      <c r="A1" s="3"/>
      <c r="B1" s="2"/>
      <c r="C1" s="2"/>
      <c r="D1" s="2"/>
      <c r="E1" s="2"/>
      <c r="F1" s="2"/>
      <c r="G1" s="2"/>
      <c r="H1" s="2"/>
      <c r="I1" s="2"/>
      <c r="J1" s="2"/>
      <c r="K1" s="2"/>
      <c r="L1" s="2"/>
      <c r="M1" s="3"/>
    </row>
    <row r="2" spans="1:14">
      <c r="A2" s="25"/>
      <c r="B2" s="136"/>
      <c r="C2" s="137"/>
      <c r="D2" s="137"/>
      <c r="E2" s="137"/>
      <c r="F2" s="137"/>
      <c r="G2" s="137"/>
      <c r="H2" s="137"/>
      <c r="I2" s="137"/>
      <c r="J2" s="137"/>
      <c r="K2" s="137"/>
      <c r="L2" s="138"/>
      <c r="M2" s="24"/>
    </row>
    <row r="3" spans="1:14" ht="36" customHeight="1">
      <c r="A3" s="25"/>
      <c r="B3" s="127"/>
      <c r="C3" s="356" t="s">
        <v>626</v>
      </c>
      <c r="D3" s="357"/>
      <c r="E3" s="357"/>
      <c r="F3" s="357"/>
      <c r="G3" s="357"/>
      <c r="H3" s="357"/>
      <c r="I3" s="357"/>
      <c r="J3" s="357"/>
      <c r="K3" s="358"/>
      <c r="L3" s="128"/>
      <c r="M3" s="24"/>
    </row>
    <row r="4" spans="1:14" ht="13">
      <c r="A4" s="25"/>
      <c r="B4" s="101"/>
      <c r="C4" s="134"/>
      <c r="D4" s="134"/>
      <c r="E4" s="134"/>
      <c r="F4" s="134"/>
      <c r="G4" s="134"/>
      <c r="H4" s="134"/>
      <c r="I4" s="134"/>
      <c r="J4" s="134"/>
      <c r="K4" s="134"/>
      <c r="L4" s="102"/>
      <c r="M4" s="24"/>
    </row>
    <row r="5" spans="1:14" ht="14">
      <c r="A5" s="25"/>
      <c r="B5" s="139"/>
      <c r="C5" s="359" t="s">
        <v>0</v>
      </c>
      <c r="D5" s="359"/>
      <c r="E5" s="359"/>
      <c r="F5" s="359"/>
      <c r="G5" s="359"/>
      <c r="H5" s="359"/>
      <c r="I5" s="359"/>
      <c r="J5" s="359"/>
      <c r="K5" s="359"/>
      <c r="L5" s="140"/>
      <c r="M5" s="24"/>
      <c r="N5" s="16"/>
    </row>
    <row r="6" spans="1:14" ht="26" customHeight="1">
      <c r="A6" s="25"/>
      <c r="B6" s="139"/>
      <c r="C6" s="18">
        <v>1</v>
      </c>
      <c r="D6" s="364" t="s">
        <v>1</v>
      </c>
      <c r="E6" s="365"/>
      <c r="F6" s="365"/>
      <c r="G6" s="365"/>
      <c r="H6" s="365"/>
      <c r="I6" s="365"/>
      <c r="J6" s="365"/>
      <c r="K6" s="366"/>
      <c r="L6" s="140"/>
      <c r="M6" s="24"/>
      <c r="N6" s="16"/>
    </row>
    <row r="7" spans="1:14" ht="14">
      <c r="A7" s="25"/>
      <c r="B7" s="139"/>
      <c r="C7" s="18">
        <v>2</v>
      </c>
      <c r="D7" s="364" t="s">
        <v>2</v>
      </c>
      <c r="E7" s="365"/>
      <c r="F7" s="365"/>
      <c r="G7" s="365"/>
      <c r="H7" s="365"/>
      <c r="I7" s="365"/>
      <c r="J7" s="365"/>
      <c r="K7" s="366"/>
      <c r="L7" s="140"/>
      <c r="M7" s="24"/>
      <c r="N7" s="16"/>
    </row>
    <row r="8" spans="1:14" ht="14">
      <c r="A8" s="25"/>
      <c r="B8" s="101"/>
      <c r="C8" s="18">
        <v>3</v>
      </c>
      <c r="D8" s="360" t="s">
        <v>3</v>
      </c>
      <c r="E8" s="360"/>
      <c r="F8" s="360"/>
      <c r="G8" s="360"/>
      <c r="H8" s="360"/>
      <c r="I8" s="360"/>
      <c r="J8" s="360"/>
      <c r="K8" s="360"/>
      <c r="L8" s="140"/>
      <c r="M8" s="24"/>
      <c r="N8" s="16"/>
    </row>
    <row r="9" spans="1:14" ht="14">
      <c r="A9" s="25"/>
      <c r="B9" s="101"/>
      <c r="C9" s="18">
        <v>4</v>
      </c>
      <c r="D9" s="361" t="s">
        <v>4</v>
      </c>
      <c r="E9" s="361"/>
      <c r="F9" s="361"/>
      <c r="G9" s="361"/>
      <c r="H9" s="361"/>
      <c r="I9" s="361"/>
      <c r="J9" s="361"/>
      <c r="K9" s="361"/>
      <c r="L9" s="140"/>
      <c r="M9" s="24"/>
      <c r="N9" s="16"/>
    </row>
    <row r="10" spans="1:14" ht="14">
      <c r="A10" s="25"/>
      <c r="B10" s="101"/>
      <c r="C10" s="18">
        <v>5</v>
      </c>
      <c r="D10" s="361" t="s">
        <v>5</v>
      </c>
      <c r="E10" s="361"/>
      <c r="F10" s="361"/>
      <c r="G10" s="361"/>
      <c r="H10" s="361"/>
      <c r="I10" s="361"/>
      <c r="J10" s="361"/>
      <c r="K10" s="361"/>
      <c r="L10" s="140"/>
      <c r="M10" s="24"/>
      <c r="N10" s="16"/>
    </row>
    <row r="11" spans="1:14" ht="14.25" customHeight="1">
      <c r="A11" s="25"/>
      <c r="B11" s="101"/>
      <c r="C11" s="18">
        <v>6</v>
      </c>
      <c r="D11" s="362" t="s">
        <v>6</v>
      </c>
      <c r="E11" s="362"/>
      <c r="F11" s="362"/>
      <c r="G11" s="362"/>
      <c r="H11" s="362"/>
      <c r="I11" s="362"/>
      <c r="J11" s="362"/>
      <c r="K11" s="362"/>
      <c r="L11" s="140"/>
      <c r="M11" s="24"/>
      <c r="N11" s="16"/>
    </row>
    <row r="12" spans="1:14" ht="14">
      <c r="A12" s="25"/>
      <c r="B12" s="101"/>
      <c r="C12" s="18">
        <v>7</v>
      </c>
      <c r="D12" s="363" t="s">
        <v>7</v>
      </c>
      <c r="E12" s="363"/>
      <c r="F12" s="363"/>
      <c r="G12" s="363"/>
      <c r="H12" s="363"/>
      <c r="I12" s="363"/>
      <c r="J12" s="363"/>
      <c r="K12" s="363"/>
      <c r="L12" s="140"/>
      <c r="M12" s="24"/>
      <c r="N12" s="16"/>
    </row>
    <row r="13" spans="1:14" ht="26.25" customHeight="1">
      <c r="A13" s="25"/>
      <c r="B13" s="101"/>
      <c r="C13" s="18">
        <v>8</v>
      </c>
      <c r="D13" s="364" t="s">
        <v>8</v>
      </c>
      <c r="E13" s="365"/>
      <c r="F13" s="365"/>
      <c r="G13" s="365"/>
      <c r="H13" s="365"/>
      <c r="I13" s="365"/>
      <c r="J13" s="365"/>
      <c r="K13" s="366"/>
      <c r="L13" s="140"/>
      <c r="M13" s="24"/>
      <c r="N13" s="16"/>
    </row>
    <row r="14" spans="1:14" ht="26.25" customHeight="1">
      <c r="A14" s="25"/>
      <c r="B14" s="101"/>
      <c r="C14" s="18">
        <v>9</v>
      </c>
      <c r="D14" s="352" t="s">
        <v>9</v>
      </c>
      <c r="E14" s="353"/>
      <c r="F14" s="353"/>
      <c r="G14" s="353"/>
      <c r="H14" s="353"/>
      <c r="I14" s="353"/>
      <c r="J14" s="353"/>
      <c r="K14" s="354"/>
      <c r="L14" s="140"/>
      <c r="M14" s="24"/>
      <c r="N14" s="16"/>
    </row>
    <row r="15" spans="1:14" ht="26.25" customHeight="1">
      <c r="A15" s="25"/>
      <c r="B15" s="101"/>
      <c r="C15" s="18">
        <v>10</v>
      </c>
      <c r="D15" s="352" t="s">
        <v>10</v>
      </c>
      <c r="E15" s="353"/>
      <c r="F15" s="353"/>
      <c r="G15" s="353"/>
      <c r="H15" s="353"/>
      <c r="I15" s="353"/>
      <c r="J15" s="353"/>
      <c r="K15" s="354"/>
      <c r="L15" s="140"/>
      <c r="M15" s="24"/>
      <c r="N15" s="16"/>
    </row>
    <row r="16" spans="1:14" ht="25.5" customHeight="1">
      <c r="A16" s="25"/>
      <c r="B16" s="101"/>
      <c r="C16" s="18">
        <v>11</v>
      </c>
      <c r="D16" s="364" t="s">
        <v>11</v>
      </c>
      <c r="E16" s="365"/>
      <c r="F16" s="365"/>
      <c r="G16" s="365"/>
      <c r="H16" s="365"/>
      <c r="I16" s="365"/>
      <c r="J16" s="365"/>
      <c r="K16" s="366"/>
      <c r="L16" s="140"/>
      <c r="M16" s="24"/>
      <c r="N16" s="16"/>
    </row>
    <row r="17" spans="1:14" ht="14.25" customHeight="1">
      <c r="A17" s="25"/>
      <c r="B17" s="101"/>
      <c r="C17" s="19"/>
      <c r="D17" s="20"/>
      <c r="E17" s="20"/>
      <c r="F17" s="20"/>
      <c r="G17" s="20"/>
      <c r="H17" s="20"/>
      <c r="I17" s="20"/>
      <c r="J17" s="20"/>
      <c r="K17" s="20"/>
      <c r="L17" s="140"/>
      <c r="M17" s="24"/>
      <c r="N17" s="16"/>
    </row>
    <row r="18" spans="1:14" ht="28.15" customHeight="1">
      <c r="A18" s="25"/>
      <c r="B18" s="139"/>
      <c r="C18" s="355" t="s">
        <v>12</v>
      </c>
      <c r="D18" s="355"/>
      <c r="E18" s="355"/>
      <c r="F18" s="355"/>
      <c r="G18" s="355"/>
      <c r="H18" s="355"/>
      <c r="I18" s="355"/>
      <c r="J18" s="355"/>
      <c r="K18" s="355"/>
      <c r="L18" s="140"/>
      <c r="M18" s="24"/>
      <c r="N18" s="16"/>
    </row>
    <row r="19" spans="1:14" ht="15" customHeight="1">
      <c r="A19" s="25"/>
      <c r="B19" s="139"/>
      <c r="C19" s="17"/>
      <c r="D19" s="23" t="s">
        <v>73</v>
      </c>
      <c r="E19" s="21"/>
      <c r="F19" s="351" t="s">
        <v>13</v>
      </c>
      <c r="G19" s="351"/>
      <c r="H19" s="351"/>
      <c r="I19" s="351"/>
      <c r="J19" s="351"/>
      <c r="K19" s="351"/>
      <c r="L19" s="140"/>
      <c r="M19" s="24"/>
      <c r="N19" s="16"/>
    </row>
    <row r="20" spans="1:14" ht="4.9000000000000004" customHeight="1">
      <c r="A20" s="25"/>
      <c r="B20" s="139"/>
      <c r="C20" s="17"/>
      <c r="D20" s="350"/>
      <c r="E20" s="350"/>
      <c r="F20" s="350"/>
      <c r="G20" s="350"/>
      <c r="H20" s="350"/>
      <c r="I20" s="350"/>
      <c r="J20" s="350"/>
      <c r="K20" s="350"/>
      <c r="L20" s="140"/>
      <c r="M20" s="24"/>
      <c r="N20" s="16"/>
    </row>
    <row r="21" spans="1:14" ht="15" customHeight="1">
      <c r="A21" s="25"/>
      <c r="B21" s="139"/>
      <c r="C21" s="17"/>
      <c r="D21" s="23" t="s">
        <v>73</v>
      </c>
      <c r="E21" s="22"/>
      <c r="F21" s="22" t="s">
        <v>14</v>
      </c>
      <c r="G21" s="22"/>
      <c r="H21" s="22"/>
      <c r="I21" s="22"/>
      <c r="J21" s="22"/>
      <c r="K21" s="22"/>
      <c r="L21" s="140"/>
      <c r="M21" s="24"/>
      <c r="N21" s="16"/>
    </row>
    <row r="22" spans="1:14" ht="14">
      <c r="A22" s="25"/>
      <c r="B22" s="139"/>
      <c r="C22" s="17"/>
      <c r="D22" s="17"/>
      <c r="E22" s="17"/>
      <c r="F22" s="17"/>
      <c r="G22" s="17"/>
      <c r="H22" s="17"/>
      <c r="I22" s="17"/>
      <c r="J22" s="17"/>
      <c r="K22" s="17"/>
      <c r="L22" s="140"/>
      <c r="M22" s="24"/>
      <c r="N22" s="16"/>
    </row>
    <row r="23" spans="1:14" ht="16.899999999999999" customHeight="1">
      <c r="A23" s="25"/>
      <c r="B23" s="101"/>
      <c r="C23" s="84"/>
      <c r="D23" s="83"/>
      <c r="E23" s="83"/>
      <c r="F23" s="83"/>
      <c r="G23" s="3"/>
      <c r="H23" s="3"/>
      <c r="I23" s="3"/>
      <c r="J23" s="3"/>
      <c r="K23" s="241" t="s">
        <v>15</v>
      </c>
      <c r="L23" s="102"/>
      <c r="M23" s="24"/>
    </row>
    <row r="24" spans="1:14">
      <c r="A24" s="25"/>
      <c r="B24" s="110"/>
      <c r="C24" s="141"/>
      <c r="D24" s="87"/>
      <c r="E24" s="87"/>
      <c r="F24" s="87"/>
      <c r="G24" s="87"/>
      <c r="H24" s="87"/>
      <c r="I24" s="87"/>
      <c r="J24" s="87"/>
      <c r="K24" s="87"/>
      <c r="L24" s="142"/>
      <c r="M24" s="24"/>
    </row>
    <row r="25" spans="1:14" ht="5.25" customHeight="1">
      <c r="A25" s="3"/>
      <c r="B25" s="135"/>
      <c r="C25" s="135"/>
      <c r="D25" s="135"/>
      <c r="E25" s="135"/>
      <c r="F25" s="135"/>
      <c r="G25" s="135"/>
      <c r="H25" s="135"/>
      <c r="I25" s="135"/>
      <c r="J25" s="135"/>
      <c r="K25" s="135"/>
      <c r="L25" s="135"/>
      <c r="M25" s="3"/>
    </row>
  </sheetData>
  <sheetProtection algorithmName="SHA-512" hashValue="R1mftZ7EVxGzNO/aF2ll/2Yc5FMXUciKD33oEbeF6CDqk9dii2XisIbbul9VmLVn6za+0vsW48+GRUo491GFdA==" saltValue="196vL8E1lafQGcQZTXE0bw==" spinCount="100000" sheet="1" selectLockedCells="1"/>
  <mergeCells count="16">
    <mergeCell ref="D20:K20"/>
    <mergeCell ref="F19:K19"/>
    <mergeCell ref="D14:K14"/>
    <mergeCell ref="C18:K18"/>
    <mergeCell ref="C3:K3"/>
    <mergeCell ref="C5:K5"/>
    <mergeCell ref="D8:K8"/>
    <mergeCell ref="D10:K10"/>
    <mergeCell ref="D9:K9"/>
    <mergeCell ref="D11:K11"/>
    <mergeCell ref="D12:K12"/>
    <mergeCell ref="D13:K13"/>
    <mergeCell ref="D15:K15"/>
    <mergeCell ref="D6:K6"/>
    <mergeCell ref="D7:K7"/>
    <mergeCell ref="D16:K16"/>
  </mergeCells>
  <phoneticPr fontId="43"/>
  <conditionalFormatting sqref="D19">
    <cfRule type="containsText" dxfId="485" priority="2" operator="containsText" text="I disagree">
      <formula>NOT(ISERROR(SEARCH("I disagree",D19)))</formula>
    </cfRule>
    <cfRule type="containsText" dxfId="484" priority="3" operator="containsText" text="I agree">
      <formula>NOT(ISERROR(SEARCH("I agree",D19)))</formula>
    </cfRule>
  </conditionalFormatting>
  <conditionalFormatting sqref="D21">
    <cfRule type="containsText" dxfId="483" priority="1" operator="containsText" text="I disagree">
      <formula>NOT(ISERROR(SEARCH("I disagree",D21)))</formula>
    </cfRule>
    <cfRule type="containsText" dxfId="482" priority="4" operator="containsText" text="I agree">
      <formula>NOT(ISERROR(SEARCH("I agree",D21)))</formula>
    </cfRule>
  </conditionalFormatting>
  <dataValidations count="2">
    <dataValidation type="list" allowBlank="1" showInputMessage="1" showErrorMessage="1" sqref="D20" xr:uid="{00000000-0002-0000-0000-000000000000}">
      <formula1>"I agree/disagree, I agree, I disagree"</formula1>
    </dataValidation>
    <dataValidation type="list" allowBlank="1" showInputMessage="1" showErrorMessage="1" sqref="D19 D21" xr:uid="{00000000-0002-0000-0000-000001000000}">
      <formula1>"Select here, I agree, I disagree"</formula1>
    </dataValidation>
  </dataValidations>
  <hyperlinks>
    <hyperlink ref="K23" location="'Course Map'!A1"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ummaryRight="0"/>
    <pageSetUpPr fitToPage="1"/>
  </sheetPr>
  <dimension ref="A1:Q66"/>
  <sheetViews>
    <sheetView zoomScaleNormal="100" zoomScaleSheetLayoutView="130" workbookViewId="0">
      <selection activeCell="D5" sqref="D5:F5"/>
    </sheetView>
  </sheetViews>
  <sheetFormatPr defaultColWidth="14.453125" defaultRowHeight="15" customHeight="1"/>
  <cols>
    <col min="1" max="1" width="1" customWidth="1"/>
    <col min="2" max="2" width="2.453125" customWidth="1"/>
    <col min="3" max="3" width="20.54296875" customWidth="1"/>
    <col min="4" max="4" width="17.26953125" customWidth="1"/>
    <col min="5" max="7" width="9.81640625" customWidth="1"/>
    <col min="8" max="8" width="9.26953125" customWidth="1"/>
    <col min="9" max="9" width="9.81640625" customWidth="1"/>
    <col min="10" max="10" width="11.453125" customWidth="1"/>
    <col min="11" max="11" width="12.54296875" style="11" customWidth="1"/>
    <col min="12" max="12" width="2.54296875" customWidth="1"/>
    <col min="13" max="13" width="1" customWidth="1"/>
  </cols>
  <sheetData>
    <row r="1" spans="1:13" ht="5.25" customHeight="1">
      <c r="A1" s="9"/>
      <c r="B1" s="111"/>
      <c r="C1" s="111"/>
      <c r="D1" s="111"/>
      <c r="E1" s="111"/>
      <c r="F1" s="111"/>
      <c r="G1" s="111"/>
      <c r="H1" s="111"/>
      <c r="I1" s="111"/>
      <c r="J1" s="111"/>
      <c r="K1" s="111"/>
      <c r="L1" s="111"/>
      <c r="M1" s="9"/>
    </row>
    <row r="2" spans="1:13" s="279" customFormat="1" ht="12.75" customHeight="1">
      <c r="A2" s="277"/>
      <c r="B2" s="112"/>
      <c r="C2" s="133"/>
      <c r="D2" s="133"/>
      <c r="E2" s="133"/>
      <c r="F2" s="133"/>
      <c r="G2" s="133"/>
      <c r="H2" s="133"/>
      <c r="I2" s="133"/>
      <c r="J2" s="133"/>
      <c r="K2" s="133"/>
      <c r="L2" s="113"/>
      <c r="M2" s="278"/>
    </row>
    <row r="3" spans="1:13" s="279" customFormat="1" ht="40" customHeight="1">
      <c r="A3" s="277"/>
      <c r="B3" s="114"/>
      <c r="C3" s="381" t="s">
        <v>626</v>
      </c>
      <c r="D3" s="382"/>
      <c r="E3" s="382"/>
      <c r="F3" s="382"/>
      <c r="G3" s="382"/>
      <c r="H3" s="382"/>
      <c r="I3" s="382"/>
      <c r="J3" s="382"/>
      <c r="K3" s="383"/>
      <c r="L3" s="132"/>
      <c r="M3" s="278"/>
    </row>
    <row r="4" spans="1:13" s="279" customFormat="1" ht="21" customHeight="1">
      <c r="A4" s="277"/>
      <c r="B4" s="280"/>
      <c r="C4" s="385" t="s">
        <v>16</v>
      </c>
      <c r="D4" s="386"/>
      <c r="E4" s="386"/>
      <c r="F4" s="386"/>
      <c r="G4" s="386"/>
      <c r="H4" s="386"/>
      <c r="I4" s="386"/>
      <c r="J4" s="386"/>
      <c r="K4" s="387"/>
      <c r="L4" s="116"/>
      <c r="M4" s="281"/>
    </row>
    <row r="5" spans="1:13" s="279" customFormat="1" ht="12.75" customHeight="1">
      <c r="A5" s="277"/>
      <c r="B5" s="282"/>
      <c r="C5" s="283" t="s">
        <v>17</v>
      </c>
      <c r="D5" s="401"/>
      <c r="E5" s="401"/>
      <c r="F5" s="401"/>
      <c r="G5" s="284"/>
      <c r="H5" s="285"/>
      <c r="I5" s="384" t="s">
        <v>18</v>
      </c>
      <c r="J5" s="384"/>
      <c r="K5" s="286"/>
      <c r="L5" s="115"/>
      <c r="M5" s="281"/>
    </row>
    <row r="6" spans="1:13" s="279" customFormat="1" ht="12.75" customHeight="1">
      <c r="A6" s="277"/>
      <c r="B6" s="282"/>
      <c r="C6" s="283" t="s">
        <v>19</v>
      </c>
      <c r="D6" s="401"/>
      <c r="E6" s="401"/>
      <c r="F6" s="401"/>
      <c r="G6" s="284"/>
      <c r="H6" s="285"/>
      <c r="I6" s="32" t="s">
        <v>20</v>
      </c>
      <c r="J6" s="27">
        <f>SUM(J7:J9)</f>
        <v>0</v>
      </c>
      <c r="K6" s="286"/>
      <c r="L6" s="115"/>
      <c r="M6" s="281"/>
    </row>
    <row r="7" spans="1:13" s="279" customFormat="1" ht="12.75" customHeight="1">
      <c r="A7" s="277"/>
      <c r="B7" s="282"/>
      <c r="C7" s="283" t="s">
        <v>21</v>
      </c>
      <c r="D7" s="402"/>
      <c r="E7" s="403"/>
      <c r="F7" s="403"/>
      <c r="G7" s="284"/>
      <c r="H7" s="285"/>
      <c r="I7" s="31" t="s">
        <v>22</v>
      </c>
      <c r="J7" s="28">
        <f>COUNTIF($D$19:$D$55,"???1???")+'Credit (Advanced Standing)'!$C$19+COUNTIF('Credit (Advanced Standing)'!$C25:C$40,"???1???")</f>
        <v>0</v>
      </c>
      <c r="K7" s="121" t="str">
        <f>IF(J7&gt;10,"Too many Level 1 units"," ")</f>
        <v xml:space="preserve"> </v>
      </c>
      <c r="L7" s="115"/>
      <c r="M7" s="281"/>
    </row>
    <row r="8" spans="1:13" s="279" customFormat="1" ht="12.75" customHeight="1">
      <c r="A8" s="277"/>
      <c r="B8" s="282"/>
      <c r="C8" s="283" t="s">
        <v>23</v>
      </c>
      <c r="D8" s="395" t="s">
        <v>65</v>
      </c>
      <c r="E8" s="396"/>
      <c r="F8" s="397"/>
      <c r="G8" s="123" t="str">
        <f>IF(D8="Select Year here"," &lt;= Please pick your intake year"," ")</f>
        <v xml:space="preserve"> &lt;= Please pick your intake year</v>
      </c>
      <c r="H8" s="285"/>
      <c r="I8" s="31" t="s">
        <v>24</v>
      </c>
      <c r="J8" s="28">
        <f>COUNTIF($D$19:$D$55,"???2???")+'Credit (Advanced Standing)'!$C$20+COUNTIF('Credit (Advanced Standing)'!$C25:C$40,"???2???")</f>
        <v>0</v>
      </c>
      <c r="K8" s="286"/>
      <c r="L8" s="115"/>
      <c r="M8" s="281"/>
    </row>
    <row r="9" spans="1:13" s="279" customFormat="1" ht="12.75" customHeight="1">
      <c r="A9" s="277"/>
      <c r="B9" s="282"/>
      <c r="C9" s="284"/>
      <c r="D9" s="287"/>
      <c r="E9" s="287"/>
      <c r="F9" s="288"/>
      <c r="G9" s="284"/>
      <c r="H9" s="285"/>
      <c r="I9" s="31" t="s">
        <v>25</v>
      </c>
      <c r="J9" s="28">
        <f>COUNTIF($D$19:$D$55,"???3???")+'Credit (Advanced Standing)'!$C$21+COUNTIF('Credit (Advanced Standing)'!$C25:C$40,"???3???")</f>
        <v>0</v>
      </c>
      <c r="K9" s="121" t="str">
        <f>IF(J9&lt;6,"Too few Level 3 units"," ")</f>
        <v>Too few Level 3 units</v>
      </c>
      <c r="L9" s="115"/>
      <c r="M9" s="281"/>
    </row>
    <row r="10" spans="1:13" s="279" customFormat="1" ht="12.75" customHeight="1">
      <c r="A10" s="277"/>
      <c r="B10" s="282"/>
      <c r="C10" s="283" t="s">
        <v>26</v>
      </c>
      <c r="D10" s="369" t="s">
        <v>655</v>
      </c>
      <c r="E10" s="370"/>
      <c r="F10" s="123" t="str">
        <f>IF(D10="Select Intake Semester here"," &lt;= Please pick your intake semester via dropdown list"," ")</f>
        <v xml:space="preserve"> &lt;= Please pick your intake semester via dropdown list</v>
      </c>
      <c r="G10" s="289"/>
      <c r="H10" s="26"/>
      <c r="I10" s="290"/>
      <c r="J10" s="290"/>
      <c r="K10" s="290"/>
      <c r="L10" s="115"/>
      <c r="M10" s="281"/>
    </row>
    <row r="11" spans="1:13" s="279" customFormat="1" ht="12.75" customHeight="1">
      <c r="A11" s="277"/>
      <c r="B11" s="282"/>
      <c r="C11" s="283" t="s">
        <v>28</v>
      </c>
      <c r="D11" s="395" t="s">
        <v>86</v>
      </c>
      <c r="E11" s="397"/>
      <c r="F11" s="265" t="str">
        <f>IF(D11="Select Major here"," &lt;= Please pick a major via dropdown list",
   IF(AND(D8&gt;=2019, D8&lt;=2022, OR(D11="Digital Marketing", D11="FinTech")), "&lt;= Not eligible for this Major", " "))</f>
        <v xml:space="preserve"> &lt;= Please pick a major via dropdown list</v>
      </c>
      <c r="G11" s="291"/>
      <c r="H11" s="22"/>
      <c r="I11" s="30" t="s">
        <v>30</v>
      </c>
      <c r="J11" s="28">
        <f ca="1">COUNTIF($E$19:$E$55,"*Core*")+COUNTIF($E$19:$E$55,"*Capstone*")+COUNTIF('Credit (Advanced Standing)'!$D$25:$D$40,"*Core*")+COUNTIF('Credit (Advanced Standing)'!$D$25:$D$40,"*Capstone*")</f>
        <v>0</v>
      </c>
      <c r="K11" s="290"/>
      <c r="L11" s="115"/>
      <c r="M11" s="281"/>
    </row>
    <row r="12" spans="1:13" s="279" customFormat="1" ht="12.75" customHeight="1">
      <c r="A12" s="277"/>
      <c r="B12" s="282"/>
      <c r="C12" s="283" t="s">
        <v>31</v>
      </c>
      <c r="D12" s="395" t="s">
        <v>73</v>
      </c>
      <c r="E12" s="397"/>
      <c r="F12" s="124" t="str">
        <f>IF(D12="Select here"," &lt;= Please pick an option via dropdown list"," ")</f>
        <v xml:space="preserve"> &lt;= Please pick an option via dropdown list</v>
      </c>
      <c r="G12" s="292"/>
      <c r="H12" s="29"/>
      <c r="I12" s="30" t="s">
        <v>33</v>
      </c>
      <c r="J12" s="28">
        <f ca="1">COUNTIF($F$19:$F$55,"*Core*")+COUNTIF($F$19:$F$55,"*Additional*")+COUNTIF('Credit (Advanced Standing)'!$E$25:$E$40,"*Core*")+COUNTIF('Credit (Advanced Standing)'!$E$25:$E$40,"*Additional*")</f>
        <v>0</v>
      </c>
      <c r="K12" s="286"/>
      <c r="L12" s="115"/>
      <c r="M12" s="281"/>
    </row>
    <row r="13" spans="1:13" s="279" customFormat="1" ht="12.75" customHeight="1">
      <c r="A13" s="277"/>
      <c r="B13" s="282"/>
      <c r="C13" s="348" t="s">
        <v>34</v>
      </c>
      <c r="D13" s="373" t="s">
        <v>86</v>
      </c>
      <c r="E13" s="374"/>
      <c r="F13" s="293" t="str">
        <f>IF(AND(D8&gt;=2019, D8&lt;=2022, OR(D13="Digital Marketing", D13="FinTech")), "&lt;= Not eligible for this Major", " ")</f>
        <v xml:space="preserve"> </v>
      </c>
      <c r="G13" s="285"/>
      <c r="H13" s="29"/>
      <c r="I13" s="30" t="s">
        <v>35</v>
      </c>
      <c r="J13" s="28">
        <f ca="1">COUNTIF($G$19:$H$55,"*Core*")+COUNTIF($G$19:$H$55,"*Additional*")+COUNTIF($I$19:$J$55,"yes")+COUNTIF('Credit (Advanced Standing)'!$F$25:$I$40,"*Core*")+COUNTIF('Credit (Advanced Standing)'!$F$25:$I$40,"*Additional*")+SUM('Credit (Advanced Standing)'!$C$19:$C$21)+COUNTIF('Credit (Advanced Standing)'!$F$25:$I$40, "yes")</f>
        <v>0</v>
      </c>
      <c r="K13" s="286"/>
      <c r="L13" s="115"/>
      <c r="M13" s="281"/>
    </row>
    <row r="14" spans="1:13" s="279" customFormat="1" ht="12.75" customHeight="1">
      <c r="A14" s="277"/>
      <c r="B14" s="282"/>
      <c r="C14" s="348" t="s">
        <v>36</v>
      </c>
      <c r="D14" s="373" t="s">
        <v>94</v>
      </c>
      <c r="E14" s="374"/>
      <c r="F14" s="285"/>
      <c r="G14" s="285"/>
      <c r="H14" s="392"/>
      <c r="I14" s="393"/>
      <c r="J14" s="393"/>
      <c r="K14" s="394"/>
      <c r="L14" s="115"/>
      <c r="M14" s="281"/>
    </row>
    <row r="15" spans="1:13" s="279" customFormat="1" ht="12.75" customHeight="1">
      <c r="A15" s="277"/>
      <c r="B15" s="282"/>
      <c r="C15" s="348" t="s">
        <v>37</v>
      </c>
      <c r="D15" s="373" t="s">
        <v>94</v>
      </c>
      <c r="E15" s="374"/>
      <c r="F15" s="285"/>
      <c r="G15" s="285"/>
      <c r="H15" s="389"/>
      <c r="I15" s="390"/>
      <c r="J15" s="390"/>
      <c r="K15" s="391"/>
      <c r="L15" s="115"/>
      <c r="M15" s="281"/>
    </row>
    <row r="16" spans="1:13" s="279" customFormat="1" ht="12.75" customHeight="1">
      <c r="A16" s="277"/>
      <c r="B16" s="282"/>
      <c r="C16" s="315" t="s">
        <v>11</v>
      </c>
      <c r="D16" s="118"/>
      <c r="E16" s="118"/>
      <c r="F16" s="118"/>
      <c r="G16" s="119"/>
      <c r="H16" s="150"/>
      <c r="I16" s="150"/>
      <c r="J16" s="150"/>
      <c r="K16" s="347" t="s">
        <v>659</v>
      </c>
      <c r="L16" s="115"/>
      <c r="M16" s="281"/>
    </row>
    <row r="17" spans="1:17" ht="12.75" customHeight="1">
      <c r="A17" s="8"/>
      <c r="B17" s="101"/>
      <c r="C17" s="398" t="s">
        <v>39</v>
      </c>
      <c r="D17" s="400" t="s">
        <v>40</v>
      </c>
      <c r="E17" s="49" t="s">
        <v>30</v>
      </c>
      <c r="F17" s="49" t="s">
        <v>33</v>
      </c>
      <c r="G17" s="49" t="s">
        <v>35</v>
      </c>
      <c r="H17" s="49" t="s">
        <v>35</v>
      </c>
      <c r="I17" s="49" t="s">
        <v>35</v>
      </c>
      <c r="J17" s="49" t="s">
        <v>35</v>
      </c>
      <c r="K17" s="388" t="s">
        <v>41</v>
      </c>
      <c r="L17" s="115"/>
      <c r="M17" s="7"/>
    </row>
    <row r="18" spans="1:17" ht="35" customHeight="1">
      <c r="A18" s="8"/>
      <c r="B18" s="101"/>
      <c r="C18" s="399"/>
      <c r="D18" s="400"/>
      <c r="E18" s="48" t="s">
        <v>42</v>
      </c>
      <c r="F18" s="48" t="str">
        <f>IF(D11=Lists!B2,"Business major",D11&amp;" major")</f>
        <v>Select Major here major</v>
      </c>
      <c r="G18" s="48" t="str">
        <f>IF(OR(D12=Lists!B3,D12=Lists!B4),D13&amp;" major",IF(OR(D12=Lists!B5,D12=Lists!B6),D14&amp;" minor","-"))</f>
        <v>-</v>
      </c>
      <c r="H18" s="48" t="str">
        <f>IF(D12=Lists!B6,D15&amp;" minor",IF(D12=Lists!B4,D14&amp;" minor","-"))</f>
        <v>-</v>
      </c>
      <c r="I18" s="48" t="s">
        <v>43</v>
      </c>
      <c r="J18" s="48" t="s">
        <v>44</v>
      </c>
      <c r="K18" s="388"/>
      <c r="L18" s="115"/>
      <c r="M18" s="7"/>
    </row>
    <row r="19" spans="1:17" ht="17.149999999999999" customHeight="1">
      <c r="A19" s="8"/>
      <c r="B19" s="101"/>
      <c r="C19" s="377" t="str">
        <f>IF($D$10&lt;&gt;"Select Intake Semester here",IF($D$10="February Intake",$D$8,IF($D$10="July Intake",$D$8,$D$8)),"-")</f>
        <v>-</v>
      </c>
      <c r="D19" s="329"/>
      <c r="E19" s="321" t="str">
        <f ca="1">IF($D19="","",
   IFERROR(
      IF(AND($D$8&gt;=2019,$D$8&lt;=2022),
         INDEX('2019-2022'!$A:$AE,
               MATCH($D19,'2019-2022'!$A:$A,0),
               MATCH(E$18,'2019-2022'!$1:$1,0)),
         INDEX(INDIRECT("'"&amp;$D$8&amp;"'!A:AE"),
               MATCH($D19,INDIRECT("'"&amp;$D$8&amp;"'!A:A"),0),
               MATCH(E$18,INDIRECT("'"&amp;$D$8&amp;"'!1:1"),0))),
  "-"))</f>
        <v/>
      </c>
      <c r="F19" s="33" t="str">
        <f ca="1">IF($D19="","",
   IFERROR(
      IF(AND($D$8&gt;=2019,$D$8&lt;=2022),
         INDEX('2019-2022'!$A:$AE,
               MATCH($D19,'2019-2022'!$A:$A,0),
               MATCH(F$18,'2019-2022'!$1:$1,0)),
         INDEX(INDIRECT("'"&amp;$D$8&amp;"'!A:AE"),
               MATCH($D19,INDIRECT("'"&amp;$D$8&amp;"'!A:A"),0),
               MATCH(F$18,INDIRECT("'"&amp;$D$8&amp;"'!1:1"),0))),
  "-"))</f>
        <v/>
      </c>
      <c r="G19" s="33" t="str">
        <f ca="1">IF($D19="","",
   IFERROR(
      IF(AND($D$8&gt;=2019,$D$8&lt;=2022),
         INDEX('2019-2022'!$A:$AE,
               MATCH($D19,'2019-2022'!$A:$A,0),
               MATCH(G$18,'2019-2022'!$1:$1,0)),
         INDEX(INDIRECT("'"&amp;$D$8&amp;"'!A:AE"),
               MATCH($D19,INDIRECT("'"&amp;$D$8&amp;"'!A:A"),0),
               MATCH(G$18,INDIRECT("'"&amp;$D$8&amp;"'!1:1"),0))),
  "-"))</f>
        <v/>
      </c>
      <c r="H19" s="43" t="str">
        <f ca="1">IF($D19="","",
   IFERROR(
      IF(AND($D$8&gt;=2019,$D$8&lt;=2022),
         INDEX('2019-2022'!$A:$AE,
               MATCH($D19,'2019-2022'!$A:$A,0),
               MATCH(H$18,'2019-2022'!$1:$1,0)),
         INDEX(INDIRECT("'"&amp;$D$8&amp;"'!A:AE"),
               MATCH($D19,INDIRECT("'"&amp;$D$8&amp;"'!A:A"),0),
               MATCH(H$18,INDIRECT("'"&amp;$D$8&amp;"'!1:1"),0))),
  "-"))</f>
        <v/>
      </c>
      <c r="I19" s="38" t="str">
        <f>IF(ISBLANK($D19),"",IF(AND($E19="-",$F19="-",$G19="-",$H19="-",IF(COUNTIF(D19,"AMU????"),0,1),IF(COUNTIF(D19,"FIT????"),0,1),IF(COUNTIF(D19,"MAT????"),0,1),IF(COUNTIF(D19,"MON????"),0,1),COUNTIF('2025'!$A:$A,$D19)=1),"Yes","-"))</f>
        <v/>
      </c>
      <c r="J19" s="38" t="str">
        <f>IF(ISBLANK($D19),"",IF(AND($E19="-",$F19="-",$G19="-",$H19="-",$I19="-"),"Yes","-"))</f>
        <v/>
      </c>
      <c r="K19" s="76" t="str">
        <f>IF($J19="YES","refer to handbook",IF(ISBLANK(D19),"",IF(ISNUMBER(SEARCH($C$21,INDEX('2025'!$A:$AC,MATCH('Course Map'!D19,'2025'!$A:$A,0),4))),"Yes","No")))</f>
        <v/>
      </c>
      <c r="L19" s="115"/>
      <c r="M19" s="7"/>
      <c r="O19" s="163"/>
      <c r="P19" s="164"/>
      <c r="Q19" s="164"/>
    </row>
    <row r="20" spans="1:17" ht="17.149999999999999" customHeight="1">
      <c r="A20" s="8"/>
      <c r="B20" s="101"/>
      <c r="C20" s="378"/>
      <c r="D20" s="345"/>
      <c r="E20" s="122" t="str">
        <f ca="1">IF($D20="","",
   IFERROR(
      IF(AND($D$8&gt;=2019,$D$8&lt;=2022),
         INDEX('2019-2022'!$A:$AE,
               MATCH($D20,'2019-2022'!$A:$A,0),
               MATCH(E$18,'2019-2022'!$1:$1,0)),
         INDEX(INDIRECT("'"&amp;$D$8&amp;"'!A:AE"),
               MATCH($D20,INDIRECT("'"&amp;$D$8&amp;"'!A:A"),0),
               MATCH(E$18,INDIRECT("'"&amp;$D$8&amp;"'!1:1"),0))),
  "-"))</f>
        <v/>
      </c>
      <c r="F20" s="34" t="str">
        <f ca="1">IF($D20="","",
   IFERROR(
      IF(AND($D$8&gt;=2019,$D$8&lt;=2022),
         INDEX('2019-2022'!$A:$AE,
               MATCH($D20,'2019-2022'!$A:$A,0),
               MATCH(F$18,'2019-2022'!$1:$1,0)),
         INDEX(INDIRECT("'"&amp;$D$8&amp;"'!A:AE"),
               MATCH($D20,INDIRECT("'"&amp;$D$8&amp;"'!A:A"),0),
               MATCH(F$18,INDIRECT("'"&amp;$D$8&amp;"'!1:1"),0))),
  "-"))</f>
        <v/>
      </c>
      <c r="G20" s="34" t="str">
        <f ca="1">IF($D20="","",
   IFERROR(
      IF(AND($D$8&gt;=2019,$D$8&lt;=2022),
         INDEX('2019-2022'!$A:$AE,
               MATCH($D20,'2019-2022'!$A:$A,0),
               MATCH(G$18,'2019-2022'!$1:$1,0)),
         INDEX(INDIRECT("'"&amp;$D$8&amp;"'!A:AE"),
               MATCH($D20,INDIRECT("'"&amp;$D$8&amp;"'!A:A"),0),
               MATCH(G$18,INDIRECT("'"&amp;$D$8&amp;"'!1:1"),0))),
  "-"))</f>
        <v/>
      </c>
      <c r="H20" s="44" t="str">
        <f ca="1">IF($D20="","",
   IFERROR(
      IF(AND($D$8&gt;=2019,$D$8&lt;=2022),
         INDEX('2019-2022'!$A:$AE,
               MATCH($D20,'2019-2022'!$A:$A,0),
               MATCH(H$18,'2019-2022'!$1:$1,0)),
         INDEX(INDIRECT("'"&amp;$D$8&amp;"'!A:AE"),
               MATCH($D20,INDIRECT("'"&amp;$D$8&amp;"'!A:A"),0),
               MATCH(H$18,INDIRECT("'"&amp;$D$8&amp;"'!1:1"),0))),
  "-"))</f>
        <v/>
      </c>
      <c r="I20" s="39" t="str">
        <f>IF(ISBLANK($D20),"",IF(AND($E20="-",$F20="-",$G20="-",$H20="-",IF(COUNTIF(D20,"AMU????"),0,1),IF(COUNTIF(D20,"FIT????"),0,1),IF(COUNTIF(D20,"MAT????"),0,1),IF(COUNTIF(D20,"MON????"),0,1),COUNTIF('2025'!$A:$A,$D20)=1),"Yes","-"))</f>
        <v/>
      </c>
      <c r="J20" s="39" t="str">
        <f t="shared" ref="J20:J41" si="0">IF(ISBLANK($D20),"",IF(AND($E20="-",$F20="-",$G20="-",$H20="-",$I20="-"),"Yes","-"))</f>
        <v/>
      </c>
      <c r="K20" s="77" t="str">
        <f>IF($J20="YES","refer to handbook",IF(ISBLANK(D20),"",IF(ISNUMBER(SEARCH($C$21,INDEX('2025'!$A:$AC,MATCH('Course Map'!D20,'2025'!$A:$A,0),4))),"Yes","No")))</f>
        <v/>
      </c>
      <c r="L20" s="115"/>
      <c r="M20" s="7"/>
      <c r="O20" s="163"/>
      <c r="P20" s="164"/>
      <c r="Q20" s="164"/>
    </row>
    <row r="21" spans="1:17" ht="17.149999999999999" customHeight="1">
      <c r="A21" s="8"/>
      <c r="B21" s="101"/>
      <c r="C21" s="375" t="str">
        <f>IF($D$10&lt;&gt;"Select Intake Semester here",IF($D$10="February Intake","Semester 1",IF($D$10="July Intake","Semester 2","October")),"Please select semester")</f>
        <v>Please select semester</v>
      </c>
      <c r="D21" s="345"/>
      <c r="E21" s="122" t="str">
        <f ca="1">IF($D21="","",
   IFERROR(
      IF(AND($D$8&gt;=2019,$D$8&lt;=2022),
         INDEX('2019-2022'!$A:$AE,
               MATCH($D21,'2019-2022'!$A:$A,0),
               MATCH(E$18,'2019-2022'!$1:$1,0)),
         INDEX(INDIRECT("'"&amp;$D$8&amp;"'!A:AE"),
               MATCH($D21,INDIRECT("'"&amp;$D$8&amp;"'!A:A"),0),
               MATCH(E$18,INDIRECT("'"&amp;$D$8&amp;"'!1:1"),0))),
  "-"))</f>
        <v/>
      </c>
      <c r="F21" s="34" t="str">
        <f ca="1">IF($D21="","",
   IFERROR(
      IF(AND($D$8&gt;=2019,$D$8&lt;=2022),
         INDEX('2019-2022'!$A:$AE,
               MATCH($D21,'2019-2022'!$A:$A,0),
               MATCH(F$18,'2019-2022'!$1:$1,0)),
         INDEX(INDIRECT("'"&amp;$D$8&amp;"'!A:AE"),
               MATCH($D21,INDIRECT("'"&amp;$D$8&amp;"'!A:A"),0),
               MATCH(F$18,INDIRECT("'"&amp;$D$8&amp;"'!1:1"),0))),
  "-"))</f>
        <v/>
      </c>
      <c r="G21" s="34" t="str">
        <f ca="1">IF($D21="","",
   IFERROR(
      IF(AND($D$8&gt;=2019,$D$8&lt;=2022),
         INDEX('2019-2022'!$A:$AE,
               MATCH($D21,'2019-2022'!$A:$A,0),
               MATCH(G$18,'2019-2022'!$1:$1,0)),
         INDEX(INDIRECT("'"&amp;$D$8&amp;"'!A:AE"),
               MATCH($D21,INDIRECT("'"&amp;$D$8&amp;"'!A:A"),0),
               MATCH(G$18,INDIRECT("'"&amp;$D$8&amp;"'!1:1"),0))),
  "-"))</f>
        <v/>
      </c>
      <c r="H21" s="44" t="str">
        <f ca="1">IF($D21="","",
   IFERROR(
      IF(AND($D$8&gt;=2019,$D$8&lt;=2022),
         INDEX('2019-2022'!$A:$AE,
               MATCH($D21,'2019-2022'!$A:$A,0),
               MATCH(H$18,'2019-2022'!$1:$1,0)),
         INDEX(INDIRECT("'"&amp;$D$8&amp;"'!A:AE"),
               MATCH($D21,INDIRECT("'"&amp;$D$8&amp;"'!A:A"),0),
               MATCH(H$18,INDIRECT("'"&amp;$D$8&amp;"'!1:1"),0))),
  "-"))</f>
        <v/>
      </c>
      <c r="I21" s="39" t="str">
        <f>IF(ISBLANK($D21),"",IF(AND($E21="-",$F21="-",$G21="-",$H21="-",IF(COUNTIF(D21,"AMU????"),0,1),IF(COUNTIF(D21,"FIT????"),0,1),IF(COUNTIF(D21,"MAT????"),0,1),IF(COUNTIF(D21,"MON????"),0,1),COUNTIF('2025'!$A:$A,$D21)=1),"Yes","-"))</f>
        <v/>
      </c>
      <c r="J21" s="39" t="str">
        <f t="shared" si="0"/>
        <v/>
      </c>
      <c r="K21" s="77" t="str">
        <f>IF($J21="YES","refer to handbook",IF(ISBLANK(D21),"",IF(ISNUMBER(SEARCH($C$21,INDEX('2025'!$A:$AC,MATCH('Course Map'!D21,'2025'!$A:$A,0),4))),"Yes","No")))</f>
        <v/>
      </c>
      <c r="L21" s="115"/>
      <c r="M21" s="7"/>
      <c r="O21" s="163"/>
      <c r="P21" s="164"/>
      <c r="Q21" s="164"/>
    </row>
    <row r="22" spans="1:17" ht="17.149999999999999" customHeight="1">
      <c r="A22" s="8"/>
      <c r="B22" s="101"/>
      <c r="C22" s="376"/>
      <c r="D22" s="346"/>
      <c r="E22" s="318" t="str">
        <f ca="1">IF($D22="","",
   IFERROR(
      IF(AND($D$8&gt;=2019,$D$8&lt;=2022),
         INDEX('2019-2022'!$A:$AE,
               MATCH($D22,'2019-2022'!$A:$A,0),
               MATCH(E$18,'2019-2022'!$1:$1,0)),
         INDEX(INDIRECT("'"&amp;$D$8&amp;"'!A:AE"),
               MATCH($D22,INDIRECT("'"&amp;$D$8&amp;"'!A:A"),0),
               MATCH(E$18,INDIRECT("'"&amp;$D$8&amp;"'!1:1"),0))),
  "-"))</f>
        <v/>
      </c>
      <c r="F22" s="35" t="str">
        <f ca="1">IF($D22="","",
   IFERROR(
      IF(AND($D$8&gt;=2019,$D$8&lt;=2022),
         INDEX('2019-2022'!$A:$AE,
               MATCH($D22,'2019-2022'!$A:$A,0),
               MATCH(F$18,'2019-2022'!$1:$1,0)),
         INDEX(INDIRECT("'"&amp;$D$8&amp;"'!A:AE"),
               MATCH($D22,INDIRECT("'"&amp;$D$8&amp;"'!A:A"),0),
               MATCH(F$18,INDIRECT("'"&amp;$D$8&amp;"'!1:1"),0))),
  "-"))</f>
        <v/>
      </c>
      <c r="G22" s="35" t="str">
        <f ca="1">IF($D22="","",
   IFERROR(
      IF(AND($D$8&gt;=2019,$D$8&lt;=2022),
         INDEX('2019-2022'!$A:$AE,
               MATCH($D22,'2019-2022'!$A:$A,0),
               MATCH(G$18,'2019-2022'!$1:$1,0)),
         INDEX(INDIRECT("'"&amp;$D$8&amp;"'!A:AE"),
               MATCH($D22,INDIRECT("'"&amp;$D$8&amp;"'!A:A"),0),
               MATCH(G$18,INDIRECT("'"&amp;$D$8&amp;"'!1:1"),0))),
  "-"))</f>
        <v/>
      </c>
      <c r="H22" s="45" t="str">
        <f ca="1">IF($D22="","",
   IFERROR(
      IF(AND($D$8&gt;=2019,$D$8&lt;=2022),
         INDEX('2019-2022'!$A:$AE,
               MATCH($D22,'2019-2022'!$A:$A,0),
               MATCH(H$18,'2019-2022'!$1:$1,0)),
         INDEX(INDIRECT("'"&amp;$D$8&amp;"'!A:AE"),
               MATCH($D22,INDIRECT("'"&amp;$D$8&amp;"'!A:A"),0),
               MATCH(H$18,INDIRECT("'"&amp;$D$8&amp;"'!1:1"),0))),
  "-"))</f>
        <v/>
      </c>
      <c r="I22" s="40" t="str">
        <f>IF(ISBLANK($D22),"",IF(AND($E22="-",$F22="-",$G22="-",$H22="-",IF(COUNTIF(D22,"AMU????"),0,1),IF(COUNTIF(D22,"FIT????"),0,1),IF(COUNTIF(D22,"MAT????"),0,1),IF(COUNTIF(D22,"MON????"),0,1),COUNTIF('2025'!$A:$A,$D22)=1),"Yes","-"))</f>
        <v/>
      </c>
      <c r="J22" s="40" t="str">
        <f t="shared" si="0"/>
        <v/>
      </c>
      <c r="K22" s="78" t="str">
        <f>IF($J22="YES","refer to handbook",IF(ISBLANK(D22),"",IF(ISNUMBER(SEARCH($C$21,INDEX('2025'!$A:$AC,MATCH('Course Map'!D22,'2025'!$A:$A,0),4))),"Yes","No")))</f>
        <v/>
      </c>
      <c r="L22" s="115"/>
      <c r="M22" s="7"/>
      <c r="O22" s="163"/>
      <c r="P22" s="164"/>
      <c r="Q22" s="164"/>
    </row>
    <row r="23" spans="1:17" ht="17.149999999999999" customHeight="1">
      <c r="A23" s="8"/>
      <c r="B23" s="101"/>
      <c r="C23" s="379" t="str">
        <f>IF($D$10&lt;&gt;"Select Intake Semester here",IF($D$10="February Intake",$D$8,IF($D$10="July Intake",$D$8+1,$D$8+1)),"-")</f>
        <v>-</v>
      </c>
      <c r="D23" s="345"/>
      <c r="E23" s="319" t="str">
        <f ca="1">IF($D23="","",
   IFERROR(
      IF(AND($D$8&gt;=2019,$D$8&lt;=2022),
         INDEX('2019-2022'!$A:$AE,
               MATCH($D23,'2019-2022'!$A:$A,0),
               MATCH(E$18,'2019-2022'!$1:$1,0)),
         INDEX(INDIRECT("'"&amp;$D$8&amp;"'!A:AE"),
               MATCH($D23,INDIRECT("'"&amp;$D$8&amp;"'!A:A"),0),
               MATCH(E$18,INDIRECT("'"&amp;$D$8&amp;"'!1:1"),0))),
  "-"))</f>
        <v/>
      </c>
      <c r="F23" s="36" t="str">
        <f ca="1">IF($D23="","",
   IFERROR(
      IF(AND($D$8&gt;=2019,$D$8&lt;=2022),
         INDEX('2019-2022'!$A:$AE,
               MATCH($D23,'2019-2022'!$A:$A,0),
               MATCH(F$18,'2019-2022'!$1:$1,0)),
         INDEX(INDIRECT("'"&amp;$D$8&amp;"'!A:AE"),
               MATCH($D23,INDIRECT("'"&amp;$D$8&amp;"'!A:A"),0),
               MATCH(F$18,INDIRECT("'"&amp;$D$8&amp;"'!1:1"),0))),
  "-"))</f>
        <v/>
      </c>
      <c r="G23" s="36" t="str">
        <f ca="1">IF($D23="","",
   IFERROR(
      IF(AND($D$8&gt;=2019,$D$8&lt;=2022),
         INDEX('2019-2022'!$A:$AE,
               MATCH($D23,'2019-2022'!$A:$A,0),
               MATCH(G$18,'2019-2022'!$1:$1,0)),
         INDEX(INDIRECT("'"&amp;$D$8&amp;"'!A:AE"),
               MATCH($D23,INDIRECT("'"&amp;$D$8&amp;"'!A:A"),0),
               MATCH(G$18,INDIRECT("'"&amp;$D$8&amp;"'!1:1"),0))),
  "-"))</f>
        <v/>
      </c>
      <c r="H23" s="46" t="str">
        <f ca="1">IF($D23="","",
   IFERROR(
      IF(AND($D$8&gt;=2019,$D$8&lt;=2022),
         INDEX('2019-2022'!$A:$AE,
               MATCH($D23,'2019-2022'!$A:$A,0),
               MATCH(H$18,'2019-2022'!$1:$1,0)),
         INDEX(INDIRECT("'"&amp;$D$8&amp;"'!A:AE"),
               MATCH($D23,INDIRECT("'"&amp;$D$8&amp;"'!A:A"),0),
               MATCH(H$18,INDIRECT("'"&amp;$D$8&amp;"'!1:1"),0))),
  "-"))</f>
        <v/>
      </c>
      <c r="I23" s="38" t="str">
        <f>IF(ISBLANK($D23),"",IF(AND($E23="-",$F23="-",$G23="-",$H23="-",IF(COUNTIF(D23,"AMU????"),0,1),IF(COUNTIF(D23,"FIT????"),0,1),IF(COUNTIF(D23,"MAT????"),0,1),IF(COUNTIF(D23,"MON????"),0,1),COUNTIF('2025'!$A:$A,$D23)=1),"Yes","-"))</f>
        <v/>
      </c>
      <c r="J23" s="41" t="str">
        <f>IF(ISBLANK($D23),"",IF(AND($E23="-",$F23="-",$G23="-",$H23="-",$I23="-"),"Yes","-"))</f>
        <v/>
      </c>
      <c r="K23" s="79" t="str">
        <f>IF($J23="YES","refer to handbook",IF(ISBLANK(D23),"",IF(ISNUMBER(SEARCH($C$25,INDEX('2025'!$A:$AC,MATCH('Course Map'!D23,'2025'!$A:$A,0),4))),"Yes","No")))</f>
        <v/>
      </c>
      <c r="L23" s="115"/>
      <c r="M23" s="7"/>
    </row>
    <row r="24" spans="1:17" ht="17.149999999999999" customHeight="1">
      <c r="A24" s="8"/>
      <c r="B24" s="101"/>
      <c r="C24" s="380"/>
      <c r="D24" s="345"/>
      <c r="E24" s="122" t="str">
        <f ca="1">IF($D24="","",
   IFERROR(
      IF(AND($D$8&gt;=2019,$D$8&lt;=2022),
         INDEX('2019-2022'!$A:$AE,
               MATCH($D24,'2019-2022'!$A:$A,0),
               MATCH(E$18,'2019-2022'!$1:$1,0)),
         INDEX(INDIRECT("'"&amp;$D$8&amp;"'!A:AE"),
               MATCH($D24,INDIRECT("'"&amp;$D$8&amp;"'!A:A"),0),
               MATCH(E$18,INDIRECT("'"&amp;$D$8&amp;"'!1:1"),0))),
  "-"))</f>
        <v/>
      </c>
      <c r="F24" s="34" t="str">
        <f ca="1">IF($D24="","",
   IFERROR(
      IF(AND($D$8&gt;=2019,$D$8&lt;=2022),
         INDEX('2019-2022'!$A:$AE,
               MATCH($D24,'2019-2022'!$A:$A,0),
               MATCH(F$18,'2019-2022'!$1:$1,0)),
         INDEX(INDIRECT("'"&amp;$D$8&amp;"'!A:AE"),
               MATCH($D24,INDIRECT("'"&amp;$D$8&amp;"'!A:A"),0),
               MATCH(F$18,INDIRECT("'"&amp;$D$8&amp;"'!1:1"),0))),
  "-"))</f>
        <v/>
      </c>
      <c r="G24" s="34" t="str">
        <f ca="1">IF($D24="","",
   IFERROR(
      IF(AND($D$8&gt;=2019,$D$8&lt;=2022),
         INDEX('2019-2022'!$A:$AE,
               MATCH($D24,'2019-2022'!$A:$A,0),
               MATCH(G$18,'2019-2022'!$1:$1,0)),
         INDEX(INDIRECT("'"&amp;$D$8&amp;"'!A:AE"),
               MATCH($D24,INDIRECT("'"&amp;$D$8&amp;"'!A:A"),0),
               MATCH(G$18,INDIRECT("'"&amp;$D$8&amp;"'!1:1"),0))),
  "-"))</f>
        <v/>
      </c>
      <c r="H24" s="44" t="str">
        <f ca="1">IF($D24="","",
   IFERROR(
      IF(AND($D$8&gt;=2019,$D$8&lt;=2022),
         INDEX('2019-2022'!$A:$AE,
               MATCH($D24,'2019-2022'!$A:$A,0),
               MATCH(H$18,'2019-2022'!$1:$1,0)),
         INDEX(INDIRECT("'"&amp;$D$8&amp;"'!A:AE"),
               MATCH($D24,INDIRECT("'"&amp;$D$8&amp;"'!A:A"),0),
               MATCH(H$18,INDIRECT("'"&amp;$D$8&amp;"'!1:1"),0))),
  "-"))</f>
        <v/>
      </c>
      <c r="I24" s="39" t="str">
        <f>IF(ISBLANK($D24),"",IF(AND($E24="-",$F24="-",$G24="-",$H24="-",IF(COUNTIF(D24,"AMU????"),0,1),IF(COUNTIF(D24,"FIT????"),0,1),IF(COUNTIF(D24,"MAT????"),0,1),IF(COUNTIF(D24,"MON????"),0,1),COUNTIF('2025'!$A:$A,$D24)=1),"Yes","-"))</f>
        <v/>
      </c>
      <c r="J24" s="39" t="str">
        <f t="shared" si="0"/>
        <v/>
      </c>
      <c r="K24" s="77" t="str">
        <f>IF($J24="YES","refer to handbook",IF(ISBLANK(D24),"",IF(ISNUMBER(SEARCH($C$25,INDEX('2025'!$A:$AC,MATCH('Course Map'!D24,'2025'!$A:$A,0),4))),"Yes","No")))</f>
        <v/>
      </c>
      <c r="L24" s="115"/>
      <c r="M24" s="7"/>
    </row>
    <row r="25" spans="1:17" ht="17.149999999999999" customHeight="1">
      <c r="A25" s="8"/>
      <c r="B25" s="101"/>
      <c r="C25" s="367" t="str">
        <f>IF($D$10&lt;&gt;"Select Intake Semester here",IF($D$10="February Intake","Semester 2",IF($D$10="July Intake","Semester 1","Semester 1")),"Please select semester")</f>
        <v>Please select semester</v>
      </c>
      <c r="D25" s="316"/>
      <c r="E25" s="122" t="str">
        <f ca="1">IF($D25="","",
   IFERROR(
      IF(AND($D$8&gt;=2019,$D$8&lt;=2022),
         INDEX('2019-2022'!$A:$AE,
               MATCH($D25,'2019-2022'!$A:$A,0),
               MATCH(E$18,'2019-2022'!$1:$1,0)),
         INDEX(INDIRECT("'"&amp;$D$8&amp;"'!A:AE"),
               MATCH($D25,INDIRECT("'"&amp;$D$8&amp;"'!A:A"),0),
               MATCH(E$18,INDIRECT("'"&amp;$D$8&amp;"'!1:1"),0))),
  "-"))</f>
        <v/>
      </c>
      <c r="F25" s="34" t="str">
        <f ca="1">IF($D25="","",
   IFERROR(
      IF(AND($D$8&gt;=2019,$D$8&lt;=2022),
         INDEX('2019-2022'!$A:$AE,
               MATCH($D25,'2019-2022'!$A:$A,0),
               MATCH(F$18,'2019-2022'!$1:$1,0)),
         INDEX(INDIRECT("'"&amp;$D$8&amp;"'!A:AE"),
               MATCH($D25,INDIRECT("'"&amp;$D$8&amp;"'!A:A"),0),
               MATCH(F$18,INDIRECT("'"&amp;$D$8&amp;"'!1:1"),0))),
  "-"))</f>
        <v/>
      </c>
      <c r="G25" s="34" t="str">
        <f ca="1">IF($D25="","",
   IFERROR(
      IF(AND($D$8&gt;=2019,$D$8&lt;=2022),
         INDEX('2019-2022'!$A:$AE,
               MATCH($D25,'2019-2022'!$A:$A,0),
               MATCH(G$18,'2019-2022'!$1:$1,0)),
         INDEX(INDIRECT("'"&amp;$D$8&amp;"'!A:AE"),
               MATCH($D25,INDIRECT("'"&amp;$D$8&amp;"'!A:A"),0),
               MATCH(G$18,INDIRECT("'"&amp;$D$8&amp;"'!1:1"),0))),
  "-"))</f>
        <v/>
      </c>
      <c r="H25" s="44" t="str">
        <f ca="1">IF($D25="","",
   IFERROR(
      IF(AND($D$8&gt;=2019,$D$8&lt;=2022),
         INDEX('2019-2022'!$A:$AE,
               MATCH($D25,'2019-2022'!$A:$A,0),
               MATCH(H$18,'2019-2022'!$1:$1,0)),
         INDEX(INDIRECT("'"&amp;$D$8&amp;"'!A:AE"),
               MATCH($D25,INDIRECT("'"&amp;$D$8&amp;"'!A:A"),0),
               MATCH(H$18,INDIRECT("'"&amp;$D$8&amp;"'!1:1"),0))),
  "-"))</f>
        <v/>
      </c>
      <c r="I25" s="39" t="str">
        <f>IF(ISBLANK($D25),"",IF(AND($E25="-",$F25="-",$G25="-",$H25="-",IF(COUNTIF(D25,"AMU????"),0,1),IF(COUNTIF(D25,"FIT????"),0,1),IF(COUNTIF(D25,"MAT????"),0,1),IF(COUNTIF(D25,"MON????"),0,1),COUNTIF('2025'!$A:$A,$D25)=1),"Yes","-"))</f>
        <v/>
      </c>
      <c r="J25" s="39" t="str">
        <f>IF(ISBLANK($D25),"",IF(AND($E25="-",$F25="-",$G25="-",$H25="-",$I25="-"),"Yes","-"))</f>
        <v/>
      </c>
      <c r="K25" s="77" t="str">
        <f>IF($J25="YES","refer to handbook",IF(ISBLANK(D25),"",IF(ISNUMBER(SEARCH($C$25,INDEX('2025'!$A:$AC,MATCH('Course Map'!D25,'2025'!$A:$A,0),4))),"Yes","No")))</f>
        <v/>
      </c>
      <c r="L25" s="115"/>
      <c r="M25" s="7"/>
    </row>
    <row r="26" spans="1:17" ht="17.149999999999999" customHeight="1">
      <c r="A26" s="8"/>
      <c r="B26" s="101"/>
      <c r="C26" s="368"/>
      <c r="D26" s="330"/>
      <c r="E26" s="318" t="str">
        <f ca="1">IF($D26="","",
   IFERROR(
      IF(AND($D$8&gt;=2019,$D$8&lt;=2022),
         INDEX('2019-2022'!$A:$AE,
               MATCH($D26,'2019-2022'!$A:$A,0),
               MATCH(E$18,'2019-2022'!$1:$1,0)),
         INDEX(INDIRECT("'"&amp;$D$8&amp;"'!A:AE"),
               MATCH($D26,INDIRECT("'"&amp;$D$8&amp;"'!A:A"),0),
               MATCH(E$18,INDIRECT("'"&amp;$D$8&amp;"'!1:1"),0))),
  "-"))</f>
        <v/>
      </c>
      <c r="F26" s="35" t="str">
        <f ca="1">IF($D26="","",
   IFERROR(
      IF(AND($D$8&gt;=2019,$D$8&lt;=2022),
         INDEX('2019-2022'!$A:$AE,
               MATCH($D26,'2019-2022'!$A:$A,0),
               MATCH(F$18,'2019-2022'!$1:$1,0)),
         INDEX(INDIRECT("'"&amp;$D$8&amp;"'!A:AE"),
               MATCH($D26,INDIRECT("'"&amp;$D$8&amp;"'!A:A"),0),
               MATCH(F$18,INDIRECT("'"&amp;$D$8&amp;"'!1:1"),0))),
  "-"))</f>
        <v/>
      </c>
      <c r="G26" s="35" t="str">
        <f ca="1">IF($D26="","",
   IFERROR(
      IF(AND($D$8&gt;=2019,$D$8&lt;=2022),
         INDEX('2019-2022'!$A:$AE,
               MATCH($D26,'2019-2022'!$A:$A,0),
               MATCH(G$18,'2019-2022'!$1:$1,0)),
         INDEX(INDIRECT("'"&amp;$D$8&amp;"'!A:AE"),
               MATCH($D26,INDIRECT("'"&amp;$D$8&amp;"'!A:A"),0),
               MATCH(G$18,INDIRECT("'"&amp;$D$8&amp;"'!1:1"),0))),
  "-"))</f>
        <v/>
      </c>
      <c r="H26" s="45" t="str">
        <f ca="1">IF($D26="","",
   IFERROR(
      IF(AND($D$8&gt;=2019,$D$8&lt;=2022),
         INDEX('2019-2022'!$A:$AE,
               MATCH($D26,'2019-2022'!$A:$A,0),
               MATCH(H$18,'2019-2022'!$1:$1,0)),
         INDEX(INDIRECT("'"&amp;$D$8&amp;"'!A:AE"),
               MATCH($D26,INDIRECT("'"&amp;$D$8&amp;"'!A:A"),0),
               MATCH(H$18,INDIRECT("'"&amp;$D$8&amp;"'!1:1"),0))),
  "-"))</f>
        <v/>
      </c>
      <c r="I26" s="40" t="str">
        <f>IF(ISBLANK($D26),"",IF(AND($E26="-",$F26="-",$G26="-",$H26="-",IF(COUNTIF(D26,"AMU????"),0,1),IF(COUNTIF(D26,"FIT????"),0,1),IF(COUNTIF(D26,"MAT????"),0,1),IF(COUNTIF(D26,"MON????"),0,1),COUNTIF('2025'!$A:$A,$D26)=1),"Yes","-"))</f>
        <v/>
      </c>
      <c r="J26" s="40" t="str">
        <f t="shared" si="0"/>
        <v/>
      </c>
      <c r="K26" s="78" t="str">
        <f>IF($J26="YES","refer to handbook",IF(ISBLANK(D26),"",IF(ISNUMBER(SEARCH($C$25,INDEX('2025'!$A:$AC,MATCH('Course Map'!D26,'2025'!$A:$A,0),4))),"Yes","No")))</f>
        <v/>
      </c>
      <c r="L26" s="115"/>
      <c r="M26" s="7"/>
    </row>
    <row r="27" spans="1:17" ht="17.149999999999999" customHeight="1">
      <c r="A27" s="8"/>
      <c r="B27" s="101"/>
      <c r="C27" s="377" t="str">
        <f>IF($D$10&lt;&gt;"Select Intake Semester here",IF($D$10="February Intake",$D$8+1,IF($D$10="July Intake",$D$8+1,$D$8+1)),"-")</f>
        <v>-</v>
      </c>
      <c r="D27" s="329"/>
      <c r="E27" s="321" t="str">
        <f ca="1">IF($D27="","",
   IFERROR(
      IF(AND($D$8&gt;=2019,$D$8&lt;=2022),
         INDEX('2019-2022'!$A:$AE,
               MATCH($D27,'2019-2022'!$A:$A,0),
               MATCH(E$18,'2019-2022'!$1:$1,0)),
         INDEX(INDIRECT("'"&amp;$D$8&amp;"'!A:AE"),
               MATCH($D27,INDIRECT("'"&amp;$D$8&amp;"'!A:A"),0),
               MATCH(E$18,INDIRECT("'"&amp;$D$8&amp;"'!1:1"),0))),
  "-"))</f>
        <v/>
      </c>
      <c r="F27" s="33" t="str">
        <f ca="1">IF($D27="","",
   IFERROR(
      IF(AND($D$8&gt;=2019,$D$8&lt;=2022),
         INDEX('2019-2022'!$A:$AE,
               MATCH($D27,'2019-2022'!$A:$A,0),
               MATCH(F$18,'2019-2022'!$1:$1,0)),
         INDEX(INDIRECT("'"&amp;$D$8&amp;"'!A:AE"),
               MATCH($D27,INDIRECT("'"&amp;$D$8&amp;"'!A:A"),0),
               MATCH(F$18,INDIRECT("'"&amp;$D$8&amp;"'!1:1"),0))),
  "-"))</f>
        <v/>
      </c>
      <c r="G27" s="33" t="str">
        <f ca="1">IF($D27="","",
   IFERROR(
      IF(AND($D$8&gt;=2019,$D$8&lt;=2022),
         INDEX('2019-2022'!$A:$AE,
               MATCH($D27,'2019-2022'!$A:$A,0),
               MATCH(G$18,'2019-2022'!$1:$1,0)),
         INDEX(INDIRECT("'"&amp;$D$8&amp;"'!A:AE"),
               MATCH($D27,INDIRECT("'"&amp;$D$8&amp;"'!A:A"),0),
               MATCH(G$18,INDIRECT("'"&amp;$D$8&amp;"'!1:1"),0))),
  "-"))</f>
        <v/>
      </c>
      <c r="H27" s="43" t="str">
        <f ca="1">IF($D27="","",
   IFERROR(
      IF(AND($D$8&gt;=2019,$D$8&lt;=2022),
         INDEX('2019-2022'!$A:$AE,
               MATCH($D27,'2019-2022'!$A:$A,0),
               MATCH(H$18,'2019-2022'!$1:$1,0)),
         INDEX(INDIRECT("'"&amp;$D$8&amp;"'!A:AE"),
               MATCH($D27,INDIRECT("'"&amp;$D$8&amp;"'!A:A"),0),
               MATCH(H$18,INDIRECT("'"&amp;$D$8&amp;"'!1:1"),0))),
  "-"))</f>
        <v/>
      </c>
      <c r="I27" s="38" t="str">
        <f>IF(ISBLANK($D27),"",IF(AND($E27="-",$F27="-",$G27="-",$H27="-",IF(COUNTIF(D27,"AMU????"),0,1),IF(COUNTIF(D27,"FIT????"),0,1),IF(COUNTIF(D27,"MAT????"),0,1),IF(COUNTIF(D27,"MON????"),0,1),COUNTIF('2025'!$A:$A,$D27)=1),"Yes","-"))</f>
        <v/>
      </c>
      <c r="J27" s="38" t="str">
        <f>IF(ISBLANK($D27),"",IF(AND($E27="-",$F27="-",$G27="-",$H27="-",$I27="-"),"Yes","-"))</f>
        <v/>
      </c>
      <c r="K27" s="76" t="str">
        <f>IF($J27="YES","refer to handbook",IF(ISBLANK(D27),"",IF(ISNUMBER(SEARCH($C$29,INDEX('2025'!$A:$AC,MATCH('Course Map'!D27,'2025'!$A:$A,0),4))),"Yes","No")))</f>
        <v/>
      </c>
      <c r="L27" s="115"/>
      <c r="M27" s="7"/>
    </row>
    <row r="28" spans="1:17" ht="17.149999999999999" customHeight="1">
      <c r="A28" s="8"/>
      <c r="B28" s="101"/>
      <c r="C28" s="378"/>
      <c r="D28" s="316"/>
      <c r="E28" s="122" t="str">
        <f ca="1">IF($D28="","",
   IFERROR(
      IF(AND($D$8&gt;=2019,$D$8&lt;=2022),
         INDEX('2019-2022'!$A:$AE,
               MATCH($D28,'2019-2022'!$A:$A,0),
               MATCH(E$18,'2019-2022'!$1:$1,0)),
         INDEX(INDIRECT("'"&amp;$D$8&amp;"'!A:AE"),
               MATCH($D28,INDIRECT("'"&amp;$D$8&amp;"'!A:A"),0),
               MATCH(E$18,INDIRECT("'"&amp;$D$8&amp;"'!1:1"),0))),
  "-"))</f>
        <v/>
      </c>
      <c r="F28" s="34" t="str">
        <f ca="1">IF($D28="","",
   IFERROR(
      IF(AND($D$8&gt;=2019,$D$8&lt;=2022),
         INDEX('2019-2022'!$A:$AE,
               MATCH($D28,'2019-2022'!$A:$A,0),
               MATCH(F$18,'2019-2022'!$1:$1,0)),
         INDEX(INDIRECT("'"&amp;$D$8&amp;"'!A:AE"),
               MATCH($D28,INDIRECT("'"&amp;$D$8&amp;"'!A:A"),0),
               MATCH(F$18,INDIRECT("'"&amp;$D$8&amp;"'!1:1"),0))),
  "-"))</f>
        <v/>
      </c>
      <c r="G28" s="34" t="str">
        <f ca="1">IF($D28="","",
   IFERROR(
      IF(AND($D$8&gt;=2019,$D$8&lt;=2022),
         INDEX('2019-2022'!$A:$AE,
               MATCH($D28,'2019-2022'!$A:$A,0),
               MATCH(G$18,'2019-2022'!$1:$1,0)),
         INDEX(INDIRECT("'"&amp;$D$8&amp;"'!A:AE"),
               MATCH($D28,INDIRECT("'"&amp;$D$8&amp;"'!A:A"),0),
               MATCH(G$18,INDIRECT("'"&amp;$D$8&amp;"'!1:1"),0))),
  "-"))</f>
        <v/>
      </c>
      <c r="H28" s="44" t="str">
        <f ca="1">IF($D28="","",
   IFERROR(
      IF(AND($D$8&gt;=2019,$D$8&lt;=2022),
         INDEX('2019-2022'!$A:$AE,
               MATCH($D28,'2019-2022'!$A:$A,0),
               MATCH(H$18,'2019-2022'!$1:$1,0)),
         INDEX(INDIRECT("'"&amp;$D$8&amp;"'!A:AE"),
               MATCH($D28,INDIRECT("'"&amp;$D$8&amp;"'!A:A"),0),
               MATCH(H$18,INDIRECT("'"&amp;$D$8&amp;"'!1:1"),0))),
  "-"))</f>
        <v/>
      </c>
      <c r="I28" s="39" t="str">
        <f>IF(ISBLANK($D28),"",IF(AND($E28="-",$F28="-",$G28="-",$H28="-",IF(COUNTIF(D28,"AMU????"),0,1),IF(COUNTIF(D28,"FIT????"),0,1),IF(COUNTIF(D28,"MAT????"),0,1),IF(COUNTIF(D28,"MON????"),0,1),COUNTIF('2025'!$A:$A,$D28)=1),"Yes","-"))</f>
        <v/>
      </c>
      <c r="J28" s="39" t="str">
        <f t="shared" si="0"/>
        <v/>
      </c>
      <c r="K28" s="77" t="str">
        <f>IF($J28="YES","refer to handbook",IF(ISBLANK(D28),"",IF(ISNUMBER(SEARCH($C$29,INDEX('2025'!$A:$AC,MATCH('Course Map'!D28,'2025'!$A:$A,0),4))),"Yes","No")))</f>
        <v/>
      </c>
      <c r="L28" s="115"/>
      <c r="M28" s="7"/>
    </row>
    <row r="29" spans="1:17" ht="17.149999999999999" customHeight="1">
      <c r="A29" s="8"/>
      <c r="B29" s="101"/>
      <c r="C29" s="415" t="str">
        <f>IF($D$10&lt;&gt;"Select Intake Semester here",IF($D$10="February Intake","Semester 1",IF($D$10="July Intake","Semester 2","Semester 2")),"Please select semester")</f>
        <v>Please select semester</v>
      </c>
      <c r="D29" s="316"/>
      <c r="E29" s="122" t="str">
        <f ca="1">IF($D29="","",
   IFERROR(
      IF(AND($D$8&gt;=2019,$D$8&lt;=2022),
         INDEX('2019-2022'!$A:$AE,
               MATCH($D29,'2019-2022'!$A:$A,0),
               MATCH(E$18,'2019-2022'!$1:$1,0)),
         INDEX(INDIRECT("'"&amp;$D$8&amp;"'!A:AE"),
               MATCH($D29,INDIRECT("'"&amp;$D$8&amp;"'!A:A"),0),
               MATCH(E$18,INDIRECT("'"&amp;$D$8&amp;"'!1:1"),0))),
  "-"))</f>
        <v/>
      </c>
      <c r="F29" s="34" t="str">
        <f ca="1">IF($D29="","",
   IFERROR(
      IF(AND($D$8&gt;=2019,$D$8&lt;=2022),
         INDEX('2019-2022'!$A:$AE,
               MATCH($D29,'2019-2022'!$A:$A,0),
               MATCH(F$18,'2019-2022'!$1:$1,0)),
         INDEX(INDIRECT("'"&amp;$D$8&amp;"'!A:AE"),
               MATCH($D29,INDIRECT("'"&amp;$D$8&amp;"'!A:A"),0),
               MATCH(F$18,INDIRECT("'"&amp;$D$8&amp;"'!1:1"),0))),
  "-"))</f>
        <v/>
      </c>
      <c r="G29" s="34" t="str">
        <f ca="1">IF($D29="","",
   IFERROR(
      IF(AND($D$8&gt;=2019,$D$8&lt;=2022),
         INDEX('2019-2022'!$A:$AE,
               MATCH($D29,'2019-2022'!$A:$A,0),
               MATCH(G$18,'2019-2022'!$1:$1,0)),
         INDEX(INDIRECT("'"&amp;$D$8&amp;"'!A:AE"),
               MATCH($D29,INDIRECT("'"&amp;$D$8&amp;"'!A:A"),0),
               MATCH(G$18,INDIRECT("'"&amp;$D$8&amp;"'!1:1"),0))),
  "-"))</f>
        <v/>
      </c>
      <c r="H29" s="44" t="str">
        <f ca="1">IF($D29="","",
   IFERROR(
      IF(AND($D$8&gt;=2019,$D$8&lt;=2022),
         INDEX('2019-2022'!$A:$AE,
               MATCH($D29,'2019-2022'!$A:$A,0),
               MATCH(H$18,'2019-2022'!$1:$1,0)),
         INDEX(INDIRECT("'"&amp;$D$8&amp;"'!A:AE"),
               MATCH($D29,INDIRECT("'"&amp;$D$8&amp;"'!A:A"),0),
               MATCH(H$18,INDIRECT("'"&amp;$D$8&amp;"'!1:1"),0))),
  "-"))</f>
        <v/>
      </c>
      <c r="I29" s="39" t="str">
        <f>IF(ISBLANK($D29),"",IF(AND($E29="-",$F29="-",$G29="-",$H29="-",IF(COUNTIF(D29,"AMU????"),0,1),IF(COUNTIF(D29,"FIT????"),0,1),IF(COUNTIF(D29,"MAT????"),0,1),IF(COUNTIF(D29,"MON????"),0,1),COUNTIF('2025'!$A:$A,$D29)=1),"Yes","-"))</f>
        <v/>
      </c>
      <c r="J29" s="39" t="str">
        <f t="shared" si="0"/>
        <v/>
      </c>
      <c r="K29" s="77" t="str">
        <f>IF($J29="YES","refer to handbook",IF(ISBLANK(D29),"",IF(ISNUMBER(SEARCH($C$29,INDEX('2025'!$A:$AC,MATCH('Course Map'!D29,'2025'!$A:$A,0),4))),"Yes","No")))</f>
        <v/>
      </c>
      <c r="L29" s="115"/>
      <c r="M29" s="7"/>
    </row>
    <row r="30" spans="1:17" ht="17.149999999999999" customHeight="1">
      <c r="A30" s="8"/>
      <c r="B30" s="101"/>
      <c r="C30" s="415"/>
      <c r="D30" s="332"/>
      <c r="E30" s="320" t="str">
        <f ca="1">IF($D30="","",
   IFERROR(
      IF(AND($D$8&gt;=2019,$D$8&lt;=2022),
         INDEX('2019-2022'!$A:$AE,
               MATCH($D30,'2019-2022'!$A:$A,0),
               MATCH(E$18,'2019-2022'!$1:$1,0)),
         INDEX(INDIRECT("'"&amp;$D$8&amp;"'!A:AE"),
               MATCH($D30,INDIRECT("'"&amp;$D$8&amp;"'!A:A"),0),
               MATCH(E$18,INDIRECT("'"&amp;$D$8&amp;"'!1:1"),0))),
  "-"))</f>
        <v/>
      </c>
      <c r="F30" s="37" t="str">
        <f ca="1">IF($D30="","",
   IFERROR(
      IF(AND($D$8&gt;=2019,$D$8&lt;=2022),
         INDEX('2019-2022'!$A:$AE,
               MATCH($D30,'2019-2022'!$A:$A,0),
               MATCH(F$18,'2019-2022'!$1:$1,0)),
         INDEX(INDIRECT("'"&amp;$D$8&amp;"'!A:AE"),
               MATCH($D30,INDIRECT("'"&amp;$D$8&amp;"'!A:A"),0),
               MATCH(F$18,INDIRECT("'"&amp;$D$8&amp;"'!1:1"),0))),
  "-"))</f>
        <v/>
      </c>
      <c r="G30" s="37" t="str">
        <f ca="1">IF($D30="","",
   IFERROR(
      IF(AND($D$8&gt;=2019,$D$8&lt;=2022),
         INDEX('2019-2022'!$A:$AE,
               MATCH($D30,'2019-2022'!$A:$A,0),
               MATCH(G$18,'2019-2022'!$1:$1,0)),
         INDEX(INDIRECT("'"&amp;$D$8&amp;"'!A:AE"),
               MATCH($D30,INDIRECT("'"&amp;$D$8&amp;"'!A:A"),0),
               MATCH(G$18,INDIRECT("'"&amp;$D$8&amp;"'!1:1"),0))),
  "-"))</f>
        <v/>
      </c>
      <c r="H30" s="47" t="str">
        <f ca="1">IF($D30="","",
   IFERROR(
      IF(AND($D$8&gt;=2019,$D$8&lt;=2022),
         INDEX('2019-2022'!$A:$AE,
               MATCH($D30,'2019-2022'!$A:$A,0),
               MATCH(H$18,'2019-2022'!$1:$1,0)),
         INDEX(INDIRECT("'"&amp;$D$8&amp;"'!A:AE"),
               MATCH($D30,INDIRECT("'"&amp;$D$8&amp;"'!A:A"),0),
               MATCH(H$18,INDIRECT("'"&amp;$D$8&amp;"'!1:1"),0))),
  "-"))</f>
        <v/>
      </c>
      <c r="I30" s="40" t="str">
        <f>IF(ISBLANK($D30),"",IF(AND($E30="-",$F30="-",$G30="-",$H30="-",IF(COUNTIF(D30,"AMU????"),0,1),IF(COUNTIF(D30,"FIT????"),0,1),IF(COUNTIF(D30,"MAT????"),0,1),IF(COUNTIF(D30,"MON????"),0,1),COUNTIF('2025'!$A:$A,$D30)=1),"Yes","-"))</f>
        <v/>
      </c>
      <c r="J30" s="42" t="str">
        <f>IF(ISBLANK($D30),"",IF(AND($E30="-",$F30="-",$G30="-",$H30="-",$I30="-"),"Yes","-"))</f>
        <v/>
      </c>
      <c r="K30" s="80" t="str">
        <f>IF($J30="YES","refer to handbook",IF(ISBLANK(D30),"",IF(ISNUMBER(SEARCH($C$29,INDEX('2025'!$A:$AC,MATCH('Course Map'!D30,'2025'!$A:$A,0),4))),"Yes","No")))</f>
        <v/>
      </c>
      <c r="L30" s="115"/>
      <c r="M30" s="7"/>
    </row>
    <row r="31" spans="1:17" ht="17.149999999999999" customHeight="1">
      <c r="A31" s="8"/>
      <c r="B31" s="101"/>
      <c r="C31" s="379" t="str">
        <f>IF($D$10&lt;&gt;"Select Intake Semester here",IF($D$10="February Intake",$D$8+1,IF($D$10="July Intake",$D$8+2,$D$8+2)),"-")</f>
        <v>-</v>
      </c>
      <c r="D31" s="329"/>
      <c r="E31" s="321" t="str">
        <f ca="1">IF($D31="","",
   IFERROR(
      IF(AND($D$8&gt;=2019,$D$8&lt;=2022),
         INDEX('2019-2022'!$A:$AE,
               MATCH($D31,'2019-2022'!$A:$A,0),
               MATCH(E$18,'2019-2022'!$1:$1,0)),
         INDEX(INDIRECT("'"&amp;$D$8&amp;"'!A:AE"),
               MATCH($D31,INDIRECT("'"&amp;$D$8&amp;"'!A:A"),0),
               MATCH(E$18,INDIRECT("'"&amp;$D$8&amp;"'!1:1"),0))),
  "-"))</f>
        <v/>
      </c>
      <c r="F31" s="33" t="str">
        <f ca="1">IF($D31="","",
   IFERROR(
      IF(AND($D$8&gt;=2019,$D$8&lt;=2022),
         INDEX('2019-2022'!$A:$AE,
               MATCH($D31,'2019-2022'!$A:$A,0),
               MATCH(F$18,'2019-2022'!$1:$1,0)),
         INDEX(INDIRECT("'"&amp;$D$8&amp;"'!A:AE"),
               MATCH($D31,INDIRECT("'"&amp;$D$8&amp;"'!A:A"),0),
               MATCH(F$18,INDIRECT("'"&amp;$D$8&amp;"'!1:1"),0))),
  "-"))</f>
        <v/>
      </c>
      <c r="G31" s="33" t="str">
        <f ca="1">IF($D31="","",
   IFERROR(
      IF(AND($D$8&gt;=2019,$D$8&lt;=2022),
         INDEX('2019-2022'!$A:$AE,
               MATCH($D31,'2019-2022'!$A:$A,0),
               MATCH(G$18,'2019-2022'!$1:$1,0)),
         INDEX(INDIRECT("'"&amp;$D$8&amp;"'!A:AE"),
               MATCH($D31,INDIRECT("'"&amp;$D$8&amp;"'!A:A"),0),
               MATCH(G$18,INDIRECT("'"&amp;$D$8&amp;"'!1:1"),0))),
  "-"))</f>
        <v/>
      </c>
      <c r="H31" s="43" t="str">
        <f ca="1">IF($D31="","",
   IFERROR(
      IF(AND($D$8&gt;=2019,$D$8&lt;=2022),
         INDEX('2019-2022'!$A:$AE,
               MATCH($D31,'2019-2022'!$A:$A,0),
               MATCH(H$18,'2019-2022'!$1:$1,0)),
         INDEX(INDIRECT("'"&amp;$D$8&amp;"'!A:AE"),
               MATCH($D31,INDIRECT("'"&amp;$D$8&amp;"'!A:A"),0),
               MATCH(H$18,INDIRECT("'"&amp;$D$8&amp;"'!1:1"),0))),
  "-"))</f>
        <v/>
      </c>
      <c r="I31" s="38" t="str">
        <f>IF(ISBLANK($D31),"",IF(AND($E31="-",$F31="-",$G31="-",$H31="-",IF(COUNTIF(D31,"AMU????"),0,1),IF(COUNTIF(D31,"FIT????"),0,1),IF(COUNTIF(D31,"MAT????"),0,1),IF(COUNTIF(D31,"MON????"),0,1),COUNTIF('2025'!$A:$A,$D31)=1),"Yes","-"))</f>
        <v/>
      </c>
      <c r="J31" s="38" t="str">
        <f>IF(ISBLANK($D31),"",IF(AND($E31="-",$F31="-",$G31="-",$H31="-",$I31="-"),"Yes","-"))</f>
        <v/>
      </c>
      <c r="K31" s="76" t="str">
        <f>IF($J31="YES","refer to handbook",IF(ISBLANK(D31),"",IF(ISNUMBER(SEARCH($C$33,INDEX('2025'!$A:$AC,MATCH('Course Map'!D31,'2025'!$A:$A,0),4))),"Yes","No")))</f>
        <v/>
      </c>
      <c r="L31" s="115"/>
      <c r="M31" s="7"/>
    </row>
    <row r="32" spans="1:17" ht="17.149999999999999" customHeight="1">
      <c r="A32" s="8"/>
      <c r="B32" s="101"/>
      <c r="C32" s="380"/>
      <c r="D32" s="316"/>
      <c r="E32" s="122" t="str">
        <f ca="1">IF($D32="","",
   IFERROR(
      IF(AND($D$8&gt;=2019,$D$8&lt;=2022),
         INDEX('2019-2022'!$A:$AE,
               MATCH($D32,'2019-2022'!$A:$A,0),
               MATCH(E$18,'2019-2022'!$1:$1,0)),
         INDEX(INDIRECT("'"&amp;$D$8&amp;"'!A:AE"),
               MATCH($D32,INDIRECT("'"&amp;$D$8&amp;"'!A:A"),0),
               MATCH(E$18,INDIRECT("'"&amp;$D$8&amp;"'!1:1"),0))),
  "-"))</f>
        <v/>
      </c>
      <c r="F32" s="34" t="str">
        <f ca="1">IF($D32="","",
   IFERROR(
      IF(AND($D$8&gt;=2019,$D$8&lt;=2022),
         INDEX('2019-2022'!$A:$AE,
               MATCH($D32,'2019-2022'!$A:$A,0),
               MATCH(F$18,'2019-2022'!$1:$1,0)),
         INDEX(INDIRECT("'"&amp;$D$8&amp;"'!A:AE"),
               MATCH($D32,INDIRECT("'"&amp;$D$8&amp;"'!A:A"),0),
               MATCH(F$18,INDIRECT("'"&amp;$D$8&amp;"'!1:1"),0))),
  "-"))</f>
        <v/>
      </c>
      <c r="G32" s="34" t="str">
        <f ca="1">IF($D32="","",
   IFERROR(
      IF(AND($D$8&gt;=2019,$D$8&lt;=2022),
         INDEX('2019-2022'!$A:$AE,
               MATCH($D32,'2019-2022'!$A:$A,0),
               MATCH(G$18,'2019-2022'!$1:$1,0)),
         INDEX(INDIRECT("'"&amp;$D$8&amp;"'!A:AE"),
               MATCH($D32,INDIRECT("'"&amp;$D$8&amp;"'!A:A"),0),
               MATCH(G$18,INDIRECT("'"&amp;$D$8&amp;"'!1:1"),0))),
  "-"))</f>
        <v/>
      </c>
      <c r="H32" s="44" t="str">
        <f ca="1">IF($D32="","",
   IFERROR(
      IF(AND($D$8&gt;=2019,$D$8&lt;=2022),
         INDEX('2019-2022'!$A:$AE,
               MATCH($D32,'2019-2022'!$A:$A,0),
               MATCH(H$18,'2019-2022'!$1:$1,0)),
         INDEX(INDIRECT("'"&amp;$D$8&amp;"'!A:AE"),
               MATCH($D32,INDIRECT("'"&amp;$D$8&amp;"'!A:A"),0),
               MATCH(H$18,INDIRECT("'"&amp;$D$8&amp;"'!1:1"),0))),
  "-"))</f>
        <v/>
      </c>
      <c r="I32" s="39" t="str">
        <f>IF(ISBLANK($D32),"",IF(AND($E32="-",$F32="-",$G32="-",$H32="-",IF(COUNTIF(D32,"AMU????"),0,1),IF(COUNTIF(D32,"FIT????"),0,1),IF(COUNTIF(D32,"MAT????"),0,1),IF(COUNTIF(D32,"MON????"),0,1),COUNTIF('2025'!$A:$A,$D32)=1),"Yes","-"))</f>
        <v/>
      </c>
      <c r="J32" s="39" t="str">
        <f t="shared" si="0"/>
        <v/>
      </c>
      <c r="K32" s="77" t="str">
        <f>IF($J32="YES","refer to handbook",IF(ISBLANK(D32),"",IF(ISNUMBER(SEARCH($C$33,INDEX('2025'!$A:$AC,MATCH('Course Map'!D32,'2025'!$A:$A,0),4))),"Yes","No")))</f>
        <v/>
      </c>
      <c r="L32" s="115"/>
      <c r="M32" s="7"/>
    </row>
    <row r="33" spans="1:13" ht="17.149999999999999" customHeight="1">
      <c r="A33" s="8"/>
      <c r="B33" s="101"/>
      <c r="C33" s="367" t="str">
        <f>IF($D$10&lt;&gt;"Select Intake Semester here",IF($D$10="February Intake","Semester 2",IF($D$10="July Intake","Semester 1","Semester 1")),"Please select semester")</f>
        <v>Please select semester</v>
      </c>
      <c r="D33" s="316"/>
      <c r="E33" s="122" t="str">
        <f ca="1">IF($D33="","",
   IFERROR(
      IF(AND($D$8&gt;=2019,$D$8&lt;=2022),
         INDEX('2019-2022'!$A:$AE,
               MATCH($D33,'2019-2022'!$A:$A,0),
               MATCH(E$18,'2019-2022'!$1:$1,0)),
         INDEX(INDIRECT("'"&amp;$D$8&amp;"'!A:AE"),
               MATCH($D33,INDIRECT("'"&amp;$D$8&amp;"'!A:A"),0),
               MATCH(E$18,INDIRECT("'"&amp;$D$8&amp;"'!1:1"),0))),
  "-"))</f>
        <v/>
      </c>
      <c r="F33" s="34" t="str">
        <f ca="1">IF($D33="","",
   IFERROR(
      IF(AND($D$8&gt;=2019,$D$8&lt;=2022),
         INDEX('2019-2022'!$A:$AE,
               MATCH($D33,'2019-2022'!$A:$A,0),
               MATCH(F$18,'2019-2022'!$1:$1,0)),
         INDEX(INDIRECT("'"&amp;$D$8&amp;"'!A:AE"),
               MATCH($D33,INDIRECT("'"&amp;$D$8&amp;"'!A:A"),0),
               MATCH(F$18,INDIRECT("'"&amp;$D$8&amp;"'!1:1"),0))),
  "-"))</f>
        <v/>
      </c>
      <c r="G33" s="34" t="str">
        <f ca="1">IF($D33="","",
   IFERROR(
      IF(AND($D$8&gt;=2019,$D$8&lt;=2022),
         INDEX('2019-2022'!$A:$AE,
               MATCH($D33,'2019-2022'!$A:$A,0),
               MATCH(G$18,'2019-2022'!$1:$1,0)),
         INDEX(INDIRECT("'"&amp;$D$8&amp;"'!A:AE"),
               MATCH($D33,INDIRECT("'"&amp;$D$8&amp;"'!A:A"),0),
               MATCH(G$18,INDIRECT("'"&amp;$D$8&amp;"'!1:1"),0))),
  "-"))</f>
        <v/>
      </c>
      <c r="H33" s="44" t="str">
        <f ca="1">IF($D33="","",
   IFERROR(
      IF(AND($D$8&gt;=2019,$D$8&lt;=2022),
         INDEX('2019-2022'!$A:$AE,
               MATCH($D33,'2019-2022'!$A:$A,0),
               MATCH(H$18,'2019-2022'!$1:$1,0)),
         INDEX(INDIRECT("'"&amp;$D$8&amp;"'!A:AE"),
               MATCH($D33,INDIRECT("'"&amp;$D$8&amp;"'!A:A"),0),
               MATCH(H$18,INDIRECT("'"&amp;$D$8&amp;"'!1:1"),0))),
  "-"))</f>
        <v/>
      </c>
      <c r="I33" s="39" t="str">
        <f>IF(ISBLANK($D33),"",IF(AND($E33="-",$F33="-",$G33="-",$H33="-",IF(COUNTIF(D33,"AMU????"),0,1),IF(COUNTIF(D33,"FIT????"),0,1),IF(COUNTIF(D33,"MAT????"),0,1),IF(COUNTIF(D33,"MON????"),0,1),COUNTIF('2025'!$A:$A,$D33)=1),"Yes","-"))</f>
        <v/>
      </c>
      <c r="J33" s="39" t="str">
        <f>IF(ISBLANK($D33),"",IF(AND($E33="-",$F33="-",$G33="-",$H33="-",$I33="-"),"Yes","-"))</f>
        <v/>
      </c>
      <c r="K33" s="77" t="str">
        <f>IF($J33="YES","refer to handbook",IF(ISBLANK(D33),"",IF(ISNUMBER(SEARCH($C$33,INDEX('2025'!$A:$AC,MATCH('Course Map'!D33,'2025'!$A:$A,0),4))),"Yes","No")))</f>
        <v/>
      </c>
      <c r="L33" s="115"/>
      <c r="M33" s="7"/>
    </row>
    <row r="34" spans="1:13" ht="17.149999999999999" customHeight="1">
      <c r="A34" s="8"/>
      <c r="B34" s="101"/>
      <c r="C34" s="368"/>
      <c r="D34" s="330"/>
      <c r="E34" s="318" t="str">
        <f ca="1">IF($D34="","",
   IFERROR(
      IF(AND($D$8&gt;=2019,$D$8&lt;=2022),
         INDEX('2019-2022'!$A:$AE,
               MATCH($D34,'2019-2022'!$A:$A,0),
               MATCH(E$18,'2019-2022'!$1:$1,0)),
         INDEX(INDIRECT("'"&amp;$D$8&amp;"'!A:AE"),
               MATCH($D34,INDIRECT("'"&amp;$D$8&amp;"'!A:A"),0),
               MATCH(E$18,INDIRECT("'"&amp;$D$8&amp;"'!1:1"),0))),
  "-"))</f>
        <v/>
      </c>
      <c r="F34" s="35" t="str">
        <f ca="1">IF($D34="","",
   IFERROR(
      IF(AND($D$8&gt;=2019,$D$8&lt;=2022),
         INDEX('2019-2022'!$A:$AE,
               MATCH($D34,'2019-2022'!$A:$A,0),
               MATCH(F$18,'2019-2022'!$1:$1,0)),
         INDEX(INDIRECT("'"&amp;$D$8&amp;"'!A:AE"),
               MATCH($D34,INDIRECT("'"&amp;$D$8&amp;"'!A:A"),0),
               MATCH(F$18,INDIRECT("'"&amp;$D$8&amp;"'!1:1"),0))),
  "-"))</f>
        <v/>
      </c>
      <c r="G34" s="35" t="str">
        <f ca="1">IF($D34="","",
   IFERROR(
      IF(AND($D$8&gt;=2019,$D$8&lt;=2022),
         INDEX('2019-2022'!$A:$AE,
               MATCH($D34,'2019-2022'!$A:$A,0),
               MATCH(G$18,'2019-2022'!$1:$1,0)),
         INDEX(INDIRECT("'"&amp;$D$8&amp;"'!A:AE"),
               MATCH($D34,INDIRECT("'"&amp;$D$8&amp;"'!A:A"),0),
               MATCH(G$18,INDIRECT("'"&amp;$D$8&amp;"'!1:1"),0))),
  "-"))</f>
        <v/>
      </c>
      <c r="H34" s="45" t="str">
        <f ca="1">IF($D34="","",
   IFERROR(
      IF(AND($D$8&gt;=2019,$D$8&lt;=2022),
         INDEX('2019-2022'!$A:$AE,
               MATCH($D34,'2019-2022'!$A:$A,0),
               MATCH(H$18,'2019-2022'!$1:$1,0)),
         INDEX(INDIRECT("'"&amp;$D$8&amp;"'!A:AE"),
               MATCH($D34,INDIRECT("'"&amp;$D$8&amp;"'!A:A"),0),
               MATCH(H$18,INDIRECT("'"&amp;$D$8&amp;"'!1:1"),0))),
  "-"))</f>
        <v/>
      </c>
      <c r="I34" s="40" t="str">
        <f>IF(ISBLANK($D34),"",IF(AND($E34="-",$F34="-",$G34="-",$H34="-",IF(COUNTIF(D34,"AMU????"),0,1),IF(COUNTIF(D34,"FIT????"),0,1),IF(COUNTIF(D34,"MAT????"),0,1),IF(COUNTIF(D34,"MON????"),0,1),COUNTIF('2025'!$A:$A,$D34)=1),"Yes","-"))</f>
        <v/>
      </c>
      <c r="J34" s="40" t="str">
        <f t="shared" si="0"/>
        <v/>
      </c>
      <c r="K34" s="78" t="str">
        <f>IF($J34="YES","refer to handbook",IF(ISBLANK(D34),"",IF(ISNUMBER(SEARCH($C$33,INDEX('2025'!$A:$AC,MATCH('Course Map'!D34,'2025'!$A:$A,0),4))),"Yes","No")))</f>
        <v/>
      </c>
      <c r="L34" s="115"/>
      <c r="M34" s="7"/>
    </row>
    <row r="35" spans="1:13" ht="17.149999999999999" customHeight="1">
      <c r="A35" s="8"/>
      <c r="B35" s="101"/>
      <c r="C35" s="377" t="str">
        <f>IF($D$10&lt;&gt;"Select Intake Semester here",IF($D$10="February Intake",$D$8+2,IF($D$10="July Intake",$D$8+2,$D$8+2)),"-")</f>
        <v>-</v>
      </c>
      <c r="D35" s="331"/>
      <c r="E35" s="319" t="str">
        <f ca="1">IF($D35="","",
   IFERROR(
      IF(AND($D$8&gt;=2019,$D$8&lt;=2022),
         INDEX('2019-2022'!$A:$AE,
               MATCH($D35,'2019-2022'!$A:$A,0),
               MATCH(E$18,'2019-2022'!$1:$1,0)),
         INDEX(INDIRECT("'"&amp;$D$8&amp;"'!A:AE"),
               MATCH($D35,INDIRECT("'"&amp;$D$8&amp;"'!A:A"),0),
               MATCH(E$18,INDIRECT("'"&amp;$D$8&amp;"'!1:1"),0))),
  "-"))</f>
        <v/>
      </c>
      <c r="F35" s="36" t="str">
        <f ca="1">IF($D35="","",
   IFERROR(
      IF(AND($D$8&gt;=2019,$D$8&lt;=2022),
         INDEX('2019-2022'!$A:$AE,
               MATCH($D35,'2019-2022'!$A:$A,0),
               MATCH(F$18,'2019-2022'!$1:$1,0)),
         INDEX(INDIRECT("'"&amp;$D$8&amp;"'!A:AE"),
               MATCH($D35,INDIRECT("'"&amp;$D$8&amp;"'!A:A"),0),
               MATCH(F$18,INDIRECT("'"&amp;$D$8&amp;"'!1:1"),0))),
  "-"))</f>
        <v/>
      </c>
      <c r="G35" s="36" t="str">
        <f ca="1">IF($D35="","",
   IFERROR(
      IF(AND($D$8&gt;=2019,$D$8&lt;=2022),
         INDEX('2019-2022'!$A:$AE,
               MATCH($D35,'2019-2022'!$A:$A,0),
               MATCH(G$18,'2019-2022'!$1:$1,0)),
         INDEX(INDIRECT("'"&amp;$D$8&amp;"'!A:AE"),
               MATCH($D35,INDIRECT("'"&amp;$D$8&amp;"'!A:A"),0),
               MATCH(G$18,INDIRECT("'"&amp;$D$8&amp;"'!1:1"),0))),
  "-"))</f>
        <v/>
      </c>
      <c r="H35" s="46" t="str">
        <f ca="1">IF($D35="","",
   IFERROR(
      IF(AND($D$8&gt;=2019,$D$8&lt;=2022),
         INDEX('2019-2022'!$A:$AE,
               MATCH($D35,'2019-2022'!$A:$A,0),
               MATCH(H$18,'2019-2022'!$1:$1,0)),
         INDEX(INDIRECT("'"&amp;$D$8&amp;"'!A:AE"),
               MATCH($D35,INDIRECT("'"&amp;$D$8&amp;"'!A:A"),0),
               MATCH(H$18,INDIRECT("'"&amp;$D$8&amp;"'!1:1"),0))),
  "-"))</f>
        <v/>
      </c>
      <c r="I35" s="38" t="str">
        <f>IF(ISBLANK($D35),"",IF(AND($E35="-",$F35="-",$G35="-",$H35="-",IF(COUNTIF(D35,"AMU????"),0,1),IF(COUNTIF(D35,"FIT????"),0,1),IF(COUNTIF(D35,"MAT????"),0,1),IF(COUNTIF(D35,"MON????"),0,1),COUNTIF('2025'!$A:$A,$D35)=1),"Yes","-"))</f>
        <v/>
      </c>
      <c r="J35" s="41" t="str">
        <f>IF(ISBLANK($D35),"",IF(AND($E35="-",$F35="-",$G35="-",$H35="-",$I35="-"),"Yes","-"))</f>
        <v/>
      </c>
      <c r="K35" s="79" t="str">
        <f>IF($J35="YES","refer to handbook",IF(ISBLANK(D35),"",IF(ISNUMBER(SEARCH($C$37,INDEX('2025'!$A:$AC,MATCH('Course Map'!D35,'2025'!$A:$A,0),4))),"Yes","No")))</f>
        <v/>
      </c>
      <c r="L35" s="115"/>
      <c r="M35" s="7"/>
    </row>
    <row r="36" spans="1:13" ht="17.149999999999999" customHeight="1">
      <c r="A36" s="8"/>
      <c r="B36" s="101"/>
      <c r="C36" s="378"/>
      <c r="D36" s="316"/>
      <c r="E36" s="122" t="str">
        <f ca="1">IF($D36="","",
   IFERROR(
      IF(AND($D$8&gt;=2019,$D$8&lt;=2022),
         INDEX('2019-2022'!$A:$AE,
               MATCH($D36,'2019-2022'!$A:$A,0),
               MATCH(E$18,'2019-2022'!$1:$1,0)),
         INDEX(INDIRECT("'"&amp;$D$8&amp;"'!A:AE"),
               MATCH($D36,INDIRECT("'"&amp;$D$8&amp;"'!A:A"),0),
               MATCH(E$18,INDIRECT("'"&amp;$D$8&amp;"'!1:1"),0))),
  "-"))</f>
        <v/>
      </c>
      <c r="F36" s="34" t="str">
        <f ca="1">IF($D36="","",
   IFERROR(
      IF(AND($D$8&gt;=2019,$D$8&lt;=2022),
         INDEX('2019-2022'!$A:$AE,
               MATCH($D36,'2019-2022'!$A:$A,0),
               MATCH(F$18,'2019-2022'!$1:$1,0)),
         INDEX(INDIRECT("'"&amp;$D$8&amp;"'!A:AE"),
               MATCH($D36,INDIRECT("'"&amp;$D$8&amp;"'!A:A"),0),
               MATCH(F$18,INDIRECT("'"&amp;$D$8&amp;"'!1:1"),0))),
  "-"))</f>
        <v/>
      </c>
      <c r="G36" s="34" t="str">
        <f ca="1">IF($D36="","",
   IFERROR(
      IF(AND($D$8&gt;=2019,$D$8&lt;=2022),
         INDEX('2019-2022'!$A:$AE,
               MATCH($D36,'2019-2022'!$A:$A,0),
               MATCH(G$18,'2019-2022'!$1:$1,0)),
         INDEX(INDIRECT("'"&amp;$D$8&amp;"'!A:AE"),
               MATCH($D36,INDIRECT("'"&amp;$D$8&amp;"'!A:A"),0),
               MATCH(G$18,INDIRECT("'"&amp;$D$8&amp;"'!1:1"),0))),
  "-"))</f>
        <v/>
      </c>
      <c r="H36" s="44" t="str">
        <f ca="1">IF($D36="","",
   IFERROR(
      IF(AND($D$8&gt;=2019,$D$8&lt;=2022),
         INDEX('2019-2022'!$A:$AE,
               MATCH($D36,'2019-2022'!$A:$A,0),
               MATCH(H$18,'2019-2022'!$1:$1,0)),
         INDEX(INDIRECT("'"&amp;$D$8&amp;"'!A:AE"),
               MATCH($D36,INDIRECT("'"&amp;$D$8&amp;"'!A:A"),0),
               MATCH(H$18,INDIRECT("'"&amp;$D$8&amp;"'!1:1"),0))),
  "-"))</f>
        <v/>
      </c>
      <c r="I36" s="39" t="str">
        <f>IF(ISBLANK($D36),"",IF(AND($E36="-",$F36="-",$G36="-",$H36="-",IF(COUNTIF(D36,"AMU????"),0,1),IF(COUNTIF(D36,"FIT????"),0,1),IF(COUNTIF(D36,"MAT????"),0,1),IF(COUNTIF(D36,"MON????"),0,1),COUNTIF('2025'!$A:$A,$D36)=1),"Yes","-"))</f>
        <v/>
      </c>
      <c r="J36" s="39" t="str">
        <f t="shared" si="0"/>
        <v/>
      </c>
      <c r="K36" s="77" t="str">
        <f>IF($J36="YES","refer to handbook",IF(ISBLANK(D36),"",IF(ISNUMBER(SEARCH($C$37,INDEX('2025'!$A:$AC,MATCH('Course Map'!D36,'2025'!$A:$A,0),4))),"Yes","No")))</f>
        <v/>
      </c>
      <c r="L36" s="115"/>
      <c r="M36" s="7"/>
    </row>
    <row r="37" spans="1:13" ht="17.149999999999999" customHeight="1">
      <c r="A37" s="8"/>
      <c r="B37" s="101"/>
      <c r="C37" s="415" t="str">
        <f>IF($D$10&lt;&gt;"Select Intake Semester here",IF($D$10="February Intake","Semester 1",IF($D$10="July Intake","Semester 2","Semester 2")),"Please select semester")</f>
        <v>Please select semester</v>
      </c>
      <c r="D37" s="316"/>
      <c r="E37" s="122" t="str">
        <f ca="1">IF($D37="","",
   IFERROR(
      IF(AND($D$8&gt;=2019,$D$8&lt;=2022),
         INDEX('2019-2022'!$A:$AE,
               MATCH($D37,'2019-2022'!$A:$A,0),
               MATCH(E$18,'2019-2022'!$1:$1,0)),
         INDEX(INDIRECT("'"&amp;$D$8&amp;"'!A:AE"),
               MATCH($D37,INDIRECT("'"&amp;$D$8&amp;"'!A:A"),0),
               MATCH(E$18,INDIRECT("'"&amp;$D$8&amp;"'!1:1"),0))),
  "-"))</f>
        <v/>
      </c>
      <c r="F37" s="34" t="str">
        <f ca="1">IF($D37="","",
   IFERROR(
      IF(AND($D$8&gt;=2019,$D$8&lt;=2022),
         INDEX('2019-2022'!$A:$AE,
               MATCH($D37,'2019-2022'!$A:$A,0),
               MATCH(F$18,'2019-2022'!$1:$1,0)),
         INDEX(INDIRECT("'"&amp;$D$8&amp;"'!A:AE"),
               MATCH($D37,INDIRECT("'"&amp;$D$8&amp;"'!A:A"),0),
               MATCH(F$18,INDIRECT("'"&amp;$D$8&amp;"'!1:1"),0))),
  "-"))</f>
        <v/>
      </c>
      <c r="G37" s="34" t="str">
        <f ca="1">IF($D37="","",
   IFERROR(
      IF(AND($D$8&gt;=2019,$D$8&lt;=2022),
         INDEX('2019-2022'!$A:$AE,
               MATCH($D37,'2019-2022'!$A:$A,0),
               MATCH(G$18,'2019-2022'!$1:$1,0)),
         INDEX(INDIRECT("'"&amp;$D$8&amp;"'!A:AE"),
               MATCH($D37,INDIRECT("'"&amp;$D$8&amp;"'!A:A"),0),
               MATCH(G$18,INDIRECT("'"&amp;$D$8&amp;"'!1:1"),0))),
  "-"))</f>
        <v/>
      </c>
      <c r="H37" s="44" t="str">
        <f ca="1">IF($D37="","",
   IFERROR(
      IF(AND($D$8&gt;=2019,$D$8&lt;=2022),
         INDEX('2019-2022'!$A:$AE,
               MATCH($D37,'2019-2022'!$A:$A,0),
               MATCH(H$18,'2019-2022'!$1:$1,0)),
         INDEX(INDIRECT("'"&amp;$D$8&amp;"'!A:AE"),
               MATCH($D37,INDIRECT("'"&amp;$D$8&amp;"'!A:A"),0),
               MATCH(H$18,INDIRECT("'"&amp;$D$8&amp;"'!1:1"),0))),
  "-"))</f>
        <v/>
      </c>
      <c r="I37" s="39" t="str">
        <f>IF(ISBLANK($D37),"",IF(AND($E37="-",$F37="-",$G37="-",$H37="-",IF(COUNTIF(D37,"AMU????"),0,1),IF(COUNTIF(D37,"FIT????"),0,1),IF(COUNTIF(D37,"MAT????"),0,1),IF(COUNTIF(D37,"MON????"),0,1),COUNTIF('2025'!$A:$A,$D37)=1),"Yes","-"))</f>
        <v/>
      </c>
      <c r="J37" s="39" t="str">
        <f t="shared" si="0"/>
        <v/>
      </c>
      <c r="K37" s="77" t="str">
        <f>IF($J37="YES","refer to handbook",IF(ISBLANK(D37),"",IF(ISNUMBER(SEARCH($C$37,INDEX('2025'!$A:$AC,MATCH('Course Map'!D37,'2025'!$A:$A,0),4))),"Yes","No")))</f>
        <v/>
      </c>
      <c r="L37" s="115"/>
      <c r="M37" s="7"/>
    </row>
    <row r="38" spans="1:13" ht="17.149999999999999" customHeight="1">
      <c r="A38" s="8"/>
      <c r="B38" s="101"/>
      <c r="C38" s="415"/>
      <c r="D38" s="332"/>
      <c r="E38" s="320" t="str">
        <f ca="1">IF($D38="","",
   IFERROR(
      IF(AND($D$8&gt;=2019,$D$8&lt;=2022),
         INDEX('2019-2022'!$A:$AE,
               MATCH($D38,'2019-2022'!$A:$A,0),
               MATCH(E$18,'2019-2022'!$1:$1,0)),
         INDEX(INDIRECT("'"&amp;$D$8&amp;"'!A:AE"),
               MATCH($D38,INDIRECT("'"&amp;$D$8&amp;"'!A:A"),0),
               MATCH(E$18,INDIRECT("'"&amp;$D$8&amp;"'!1:1"),0))),
  "-"))</f>
        <v/>
      </c>
      <c r="F38" s="37" t="str">
        <f ca="1">IF($D38="","",
   IFERROR(
      IF(AND($D$8&gt;=2019,$D$8&lt;=2022),
         INDEX('2019-2022'!$A:$AE,
               MATCH($D38,'2019-2022'!$A:$A,0),
               MATCH(F$18,'2019-2022'!$1:$1,0)),
         INDEX(INDIRECT("'"&amp;$D$8&amp;"'!A:AE"),
               MATCH($D38,INDIRECT("'"&amp;$D$8&amp;"'!A:A"),0),
               MATCH(F$18,INDIRECT("'"&amp;$D$8&amp;"'!1:1"),0))),
  "-"))</f>
        <v/>
      </c>
      <c r="G38" s="37" t="str">
        <f ca="1">IF($D38="","",
   IFERROR(
      IF(AND($D$8&gt;=2019,$D$8&lt;=2022),
         INDEX('2019-2022'!$A:$AE,
               MATCH($D38,'2019-2022'!$A:$A,0),
               MATCH(G$18,'2019-2022'!$1:$1,0)),
         INDEX(INDIRECT("'"&amp;$D$8&amp;"'!A:AE"),
               MATCH($D38,INDIRECT("'"&amp;$D$8&amp;"'!A:A"),0),
               MATCH(G$18,INDIRECT("'"&amp;$D$8&amp;"'!1:1"),0))),
  "-"))</f>
        <v/>
      </c>
      <c r="H38" s="47" t="str">
        <f ca="1">IF($D38="","",
   IFERROR(
      IF(AND($D$8&gt;=2019,$D$8&lt;=2022),
         INDEX('2019-2022'!$A:$AE,
               MATCH($D38,'2019-2022'!$A:$A,0),
               MATCH(H$18,'2019-2022'!$1:$1,0)),
         INDEX(INDIRECT("'"&amp;$D$8&amp;"'!A:AE"),
               MATCH($D38,INDIRECT("'"&amp;$D$8&amp;"'!A:A"),0),
               MATCH(H$18,INDIRECT("'"&amp;$D$8&amp;"'!1:1"),0))),
  "-"))</f>
        <v/>
      </c>
      <c r="I38" s="42" t="str">
        <f>IF(ISBLANK($D38),"",IF(AND($E38="-",$F38="-",$G38="-",$H38="-",IF(COUNTIF(D38,"AMU????"),0,1),IF(COUNTIF(D38,"FIT????"),0,1),IF(COUNTIF(D38,"MAT????"),0,1),IF(COUNTIF(D38,"MON????"),0,1),COUNTIF('2025'!$A:$A,$D38)=1),"Yes","-"))</f>
        <v/>
      </c>
      <c r="J38" s="42" t="str">
        <f>IF(ISBLANK($D38),"",IF(AND($E38="-",$F38="-",$G38="-",$H38="-",$I38="-"),"Yes","-"))</f>
        <v/>
      </c>
      <c r="K38" s="80" t="str">
        <f>IF($J38="YES","refer to handbook",IF(ISBLANK(D38),"",IF(ISNUMBER(SEARCH($C$37,INDEX('2025'!$A:$AC,MATCH('Course Map'!D38,'2025'!$A:$A,0),4))),"Yes","No")))</f>
        <v/>
      </c>
      <c r="L38" s="115"/>
      <c r="M38" s="7"/>
    </row>
    <row r="39" spans="1:13" ht="17.149999999999999" customHeight="1">
      <c r="A39" s="8"/>
      <c r="B39" s="101"/>
      <c r="C39" s="417" t="str">
        <f>IF($D$10&lt;&gt;"Select Intake Semester here",IF($D$10="February Intake",$D$8+2,IF($D$10="July Intake",$D$8+3,$D$8+3)),"-")</f>
        <v>-</v>
      </c>
      <c r="D39" s="322"/>
      <c r="E39" s="158" t="str">
        <f ca="1">IF($D39="","",
   IFERROR(
      IF(AND($D$8&gt;=2019,$D$8&lt;=2022),
         INDEX('2019-2022'!$A:$AE,
               MATCH($D39,'2019-2022'!$A:$A,0),
               MATCH(E$18,'2019-2022'!$1:$1,0)),
         INDEX(INDIRECT("'"&amp;$D$8&amp;"'!A:AE"),
               MATCH($D39,INDIRECT("'"&amp;$D$8&amp;"'!A:A"),0),
               MATCH(E$18,INDIRECT("'"&amp;$D$8&amp;"'!1:1"),0))),
  "-"))</f>
        <v/>
      </c>
      <c r="F39" s="64" t="str">
        <f ca="1">IF($D39="","",
   IFERROR(
      IF(AND($D$8&gt;=2019,$D$8&lt;=2022),
         INDEX('2019-2022'!$A:$AE,
               MATCH($D39,'2019-2022'!$A:$A,0),
               MATCH(F$18,'2019-2022'!$1:$1,0)),
         INDEX(INDIRECT("'"&amp;$D$8&amp;"'!A:AE"),
               MATCH($D39,INDIRECT("'"&amp;$D$8&amp;"'!A:A"),0),
               MATCH(F$18,INDIRECT("'"&amp;$D$8&amp;"'!1:1"),0))),
  "-"))</f>
        <v/>
      </c>
      <c r="G39" s="64" t="str">
        <f ca="1">IF($D39="","",
   IFERROR(
      IF(AND($D$8&gt;=2019,$D$8&lt;=2022),
         INDEX('2019-2022'!$A:$AE,
               MATCH($D39,'2019-2022'!$A:$A,0),
               MATCH(G$18,'2019-2022'!$1:$1,0)),
         INDEX(INDIRECT("'"&amp;$D$8&amp;"'!A:AE"),
               MATCH($D39,INDIRECT("'"&amp;$D$8&amp;"'!A:A"),0),
               MATCH(G$18,INDIRECT("'"&amp;$D$8&amp;"'!1:1"),0))),
  "-"))</f>
        <v/>
      </c>
      <c r="H39" s="65" t="str">
        <f ca="1">IF($D39="","",
   IFERROR(
      IF(AND($D$8&gt;=2019,$D$8&lt;=2022),
         INDEX('2019-2022'!$A:$AE,
               MATCH($D39,'2019-2022'!$A:$A,0),
               MATCH(H$18,'2019-2022'!$1:$1,0)),
         INDEX(INDIRECT("'"&amp;$D$8&amp;"'!A:AE"),
               MATCH($D39,INDIRECT("'"&amp;$D$8&amp;"'!A:A"),0),
               MATCH(H$18,INDIRECT("'"&amp;$D$8&amp;"'!1:1"),0))),
  "-"))</f>
        <v/>
      </c>
      <c r="I39" s="66" t="str">
        <f>IF(ISBLANK($D39),"",IF(AND($E39="-",$F39="-",$G39="-",$H39="-",IF(COUNTIF(D39,"AMU????"),0,1),IF(COUNTIF(D39,"FIT????"),0,1),IF(COUNTIF(D39,"MAT????"),0,1),IF(COUNTIF(D39,"MON????"),0,1),COUNTIF('2025'!$A:$A,$D39)=1),"Yes","-"))</f>
        <v/>
      </c>
      <c r="J39" s="66" t="str">
        <f>IF(ISBLANK($D39),"",IF(AND($E39="-",$F39="-",$G39="-",$H39="-",$I39="-"),"Yes","-"))</f>
        <v/>
      </c>
      <c r="K39" s="159" t="str">
        <f>IF($J39="YES","refer to handbook",IF(ISBLANK(D39),"",IF(ISNUMBER(SEARCH($C$41,INDEX('2025'!$A:$AC,MATCH('Course Map'!D39,'2025'!$A:$A,0),4))),"Yes","No")))</f>
        <v/>
      </c>
      <c r="L39" s="132"/>
      <c r="M39" s="7"/>
    </row>
    <row r="40" spans="1:13" ht="17.149999999999999" customHeight="1">
      <c r="A40" s="8"/>
      <c r="B40" s="101"/>
      <c r="C40" s="380"/>
      <c r="D40" s="316"/>
      <c r="E40" s="122" t="str">
        <f ca="1">IF($D40="","",
   IFERROR(
      IF(AND($D$8&gt;=2019,$D$8&lt;=2022),
         INDEX('2019-2022'!$A:$AE,
               MATCH($D40,'2019-2022'!$A:$A,0),
               MATCH(E$18,'2019-2022'!$1:$1,0)),
         INDEX(INDIRECT("'"&amp;$D$8&amp;"'!A:AE"),
               MATCH($D40,INDIRECT("'"&amp;$D$8&amp;"'!A:A"),0),
               MATCH(E$18,INDIRECT("'"&amp;$D$8&amp;"'!1:1"),0))),
  "-"))</f>
        <v/>
      </c>
      <c r="F40" s="34" t="str">
        <f ca="1">IF($D40="","",
   IFERROR(
      IF(AND($D$8&gt;=2019,$D$8&lt;=2022),
         INDEX('2019-2022'!$A:$AE,
               MATCH($D40,'2019-2022'!$A:$A,0),
               MATCH(F$18,'2019-2022'!$1:$1,0)),
         INDEX(INDIRECT("'"&amp;$D$8&amp;"'!A:AE"),
               MATCH($D40,INDIRECT("'"&amp;$D$8&amp;"'!A:A"),0),
               MATCH(F$18,INDIRECT("'"&amp;$D$8&amp;"'!1:1"),0))),
  "-"))</f>
        <v/>
      </c>
      <c r="G40" s="34" t="str">
        <f ca="1">IF($D40="","",
   IFERROR(
      IF(AND($D$8&gt;=2019,$D$8&lt;=2022),
         INDEX('2019-2022'!$A:$AE,
               MATCH($D40,'2019-2022'!$A:$A,0),
               MATCH(G$18,'2019-2022'!$1:$1,0)),
         INDEX(INDIRECT("'"&amp;$D$8&amp;"'!A:AE"),
               MATCH($D40,INDIRECT("'"&amp;$D$8&amp;"'!A:A"),0),
               MATCH(G$18,INDIRECT("'"&amp;$D$8&amp;"'!1:1"),0))),
  "-"))</f>
        <v/>
      </c>
      <c r="H40" s="44" t="str">
        <f ca="1">IF($D40="","",
   IFERROR(
      IF(AND($D$8&gt;=2019,$D$8&lt;=2022),
         INDEX('2019-2022'!$A:$AE,
               MATCH($D40,'2019-2022'!$A:$A,0),
               MATCH(H$18,'2019-2022'!$1:$1,0)),
         INDEX(INDIRECT("'"&amp;$D$8&amp;"'!A:AE"),
               MATCH($D40,INDIRECT("'"&amp;$D$8&amp;"'!A:A"),0),
               MATCH(H$18,INDIRECT("'"&amp;$D$8&amp;"'!1:1"),0))),
  "-"))</f>
        <v/>
      </c>
      <c r="I40" s="39" t="str">
        <f>IF(ISBLANK($D40),"",IF(AND($E40="-",$F40="-",$G40="-",$H40="-",IF(COUNTIF(D40,"AMU????"),0,1),IF(COUNTIF(D40,"FIT????"),0,1),IF(COUNTIF(D40,"MAT????"),0,1),IF(COUNTIF(D40,"MON????"),0,1),COUNTIF('2025'!$A:$A,$D40)=1),"Yes","-"))</f>
        <v/>
      </c>
      <c r="J40" s="39" t="str">
        <f t="shared" si="0"/>
        <v/>
      </c>
      <c r="K40" s="160" t="str">
        <f>IF($J40="YES","refer to handbook",IF(ISBLANK(D40),"",IF(ISNUMBER(SEARCH($C$41,INDEX('2025'!$A:$AC,MATCH('Course Map'!D40,'2025'!$A:$A,0),4))),"Yes","No")))</f>
        <v/>
      </c>
      <c r="L40" s="132"/>
      <c r="M40" s="7"/>
    </row>
    <row r="41" spans="1:13" ht="17.149999999999999" customHeight="1">
      <c r="A41" s="8"/>
      <c r="B41" s="101"/>
      <c r="C41" s="367" t="str">
        <f>IF($D$10&lt;&gt;"Select Intake Semester here",IF($D$10="February Intake","Semester 2",IF($D$10="July Intake","Semester 1","Semester 1")),"Please select semester")</f>
        <v>Please select semester</v>
      </c>
      <c r="D41" s="316"/>
      <c r="E41" s="122" t="str">
        <f ca="1">IF($D41="","",
   IFERROR(
      IF(AND($D$8&gt;=2019,$D$8&lt;=2022),
         INDEX('2019-2022'!$A:$AE,
               MATCH($D41,'2019-2022'!$A:$A,0),
               MATCH(E$18,'2019-2022'!$1:$1,0)),
         INDEX(INDIRECT("'"&amp;$D$8&amp;"'!A:AE"),
               MATCH($D41,INDIRECT("'"&amp;$D$8&amp;"'!A:A"),0),
               MATCH(E$18,INDIRECT("'"&amp;$D$8&amp;"'!1:1"),0))),
  "-"))</f>
        <v/>
      </c>
      <c r="F41" s="34" t="str">
        <f ca="1">IF($D41="","",
   IFERROR(
      IF(AND($D$8&gt;=2019,$D$8&lt;=2022),
         INDEX('2019-2022'!$A:$AE,
               MATCH($D41,'2019-2022'!$A:$A,0),
               MATCH(F$18,'2019-2022'!$1:$1,0)),
         INDEX(INDIRECT("'"&amp;$D$8&amp;"'!A:AE"),
               MATCH($D41,INDIRECT("'"&amp;$D$8&amp;"'!A:A"),0),
               MATCH(F$18,INDIRECT("'"&amp;$D$8&amp;"'!1:1"),0))),
  "-"))</f>
        <v/>
      </c>
      <c r="G41" s="34" t="str">
        <f ca="1">IF($D41="","",
   IFERROR(
      IF(AND($D$8&gt;=2019,$D$8&lt;=2022),
         INDEX('2019-2022'!$A:$AE,
               MATCH($D41,'2019-2022'!$A:$A,0),
               MATCH(G$18,'2019-2022'!$1:$1,0)),
         INDEX(INDIRECT("'"&amp;$D$8&amp;"'!A:AE"),
               MATCH($D41,INDIRECT("'"&amp;$D$8&amp;"'!A:A"),0),
               MATCH(G$18,INDIRECT("'"&amp;$D$8&amp;"'!1:1"),0))),
  "-"))</f>
        <v/>
      </c>
      <c r="H41" s="44" t="str">
        <f ca="1">IF($D41="","",
   IFERROR(
      IF(AND($D$8&gt;=2019,$D$8&lt;=2022),
         INDEX('2019-2022'!$A:$AE,
               MATCH($D41,'2019-2022'!$A:$A,0),
               MATCH(H$18,'2019-2022'!$1:$1,0)),
         INDEX(INDIRECT("'"&amp;$D$8&amp;"'!A:AE"),
               MATCH($D41,INDIRECT("'"&amp;$D$8&amp;"'!A:A"),0),
               MATCH(H$18,INDIRECT("'"&amp;$D$8&amp;"'!1:1"),0))),
  "-"))</f>
        <v/>
      </c>
      <c r="I41" s="39" t="str">
        <f>IF(ISBLANK($D41),"",IF(AND($E41="-",$F41="-",$G41="-",$H41="-",IF(COUNTIF(D41,"AMU????"),0,1),IF(COUNTIF(D41,"FIT????"),0,1),IF(COUNTIF(D41,"MAT????"),0,1),IF(COUNTIF(D41,"MON????"),0,1),COUNTIF('2025'!$A:$A,$D41)=1),"Yes","-"))</f>
        <v/>
      </c>
      <c r="J41" s="39" t="str">
        <f t="shared" si="0"/>
        <v/>
      </c>
      <c r="K41" s="160" t="str">
        <f>IF($J41="YES","refer to handbook",IF(ISBLANK(D41),"",IF(ISNUMBER(SEARCH($C$41,INDEX('2025'!$A:$AC,MATCH('Course Map'!D41,'2025'!$A:$A,0),4))),"Yes","No")))</f>
        <v/>
      </c>
      <c r="L41" s="132"/>
      <c r="M41" s="7"/>
    </row>
    <row r="42" spans="1:13" ht="17.149999999999999" customHeight="1">
      <c r="A42" s="8"/>
      <c r="B42" s="101"/>
      <c r="C42" s="416"/>
      <c r="D42" s="317"/>
      <c r="E42" s="333" t="str">
        <f ca="1">IF($D42="","",
   IFERROR(
      IF(AND($D$8&gt;=2019,$D$8&lt;=2022),
         INDEX('2019-2022'!$A:$AE,
               MATCH($D42,'2019-2022'!$A:$A,0),
               MATCH(E$18,'2019-2022'!$1:$1,0)),
         INDEX(INDIRECT("'"&amp;$D$8&amp;"'!A:AE"),
               MATCH($D42,INDIRECT("'"&amp;$D$8&amp;"'!A:A"),0),
               MATCH(E$18,INDIRECT("'"&amp;$D$8&amp;"'!1:1"),0))),
  "-"))</f>
        <v/>
      </c>
      <c r="F42" s="161" t="str">
        <f ca="1">IF($D42="","",
   IFERROR(
      IF(AND($D$8&gt;=2019,$D$8&lt;=2022),
         INDEX('2019-2022'!$A:$AE,
               MATCH($D42,'2019-2022'!$A:$A,0),
               MATCH(F$18,'2019-2022'!$1:$1,0)),
         INDEX(INDIRECT("'"&amp;$D$8&amp;"'!A:AE"),
               MATCH($D42,INDIRECT("'"&amp;$D$8&amp;"'!A:A"),0),
               MATCH(F$18,INDIRECT("'"&amp;$D$8&amp;"'!1:1"),0))),
  "-"))</f>
        <v/>
      </c>
      <c r="G42" s="67" t="str">
        <f ca="1">IF($D42="","",
   IFERROR(
      IF(AND($D$8&gt;=2019,$D$8&lt;=2022),
         INDEX('2019-2022'!$A:$AE,
               MATCH($D42,'2019-2022'!$A:$A,0),
               MATCH(G$18,'2019-2022'!$1:$1,0)),
         INDEX(INDIRECT("'"&amp;$D$8&amp;"'!A:AE"),
               MATCH($D42,INDIRECT("'"&amp;$D$8&amp;"'!A:A"),0),
               MATCH(G$18,INDIRECT("'"&amp;$D$8&amp;"'!1:1"),0))),
  "-"))</f>
        <v/>
      </c>
      <c r="H42" s="68" t="str">
        <f ca="1">IF($D42="","",
   IFERROR(
      IF(AND($D$8&gt;=2019,$D$8&lt;=2022),
         INDEX('2019-2022'!$A:$AE,
               MATCH($D42,'2019-2022'!$A:$A,0),
               MATCH(H$18,'2019-2022'!$1:$1,0)),
         INDEX(INDIRECT("'"&amp;$D$8&amp;"'!A:AE"),
               MATCH($D42,INDIRECT("'"&amp;$D$8&amp;"'!A:A"),0),
               MATCH(H$18,INDIRECT("'"&amp;$D$8&amp;"'!1:1"),0))),
  "-"))</f>
        <v/>
      </c>
      <c r="I42" s="69" t="str">
        <f>IF(ISBLANK($D42),"",IF(AND($E42="-",$F42="-",$G42="-",$H42="-",IF(COUNTIF(D42,"AMU????"),0,1),IF(COUNTIF(D42,"FIT????"),0,1),IF(COUNTIF(D42,"MAT????"),0,1),IF(COUNTIF(D42,"MON????"),0,1),COUNTIF('2025'!$A:$A,$D42)=1),"Yes","-"))</f>
        <v/>
      </c>
      <c r="J42" s="69" t="str">
        <f>IF(ISBLANK($D42),"",IF(AND($E42="-",$F42="-",$G42="-",$H42="-",$I42="-"),"Yes","-"))</f>
        <v/>
      </c>
      <c r="K42" s="162" t="str">
        <f>IF($J42="YES","refer to handbook",IF(ISBLANK(D42),"",IF(ISNUMBER(SEARCH($C$41,INDEX('2025'!$A:$AC,MATCH('Course Map'!D42,'2025'!$A:$A,0),4))),"Yes","No")))</f>
        <v/>
      </c>
      <c r="L42" s="132"/>
      <c r="M42" s="7"/>
    </row>
    <row r="43" spans="1:13" ht="12.75" customHeight="1">
      <c r="A43" s="8"/>
      <c r="B43" s="101"/>
      <c r="C43" s="120" t="s">
        <v>64</v>
      </c>
      <c r="D43" s="4"/>
      <c r="E43" s="4"/>
      <c r="F43" s="4"/>
      <c r="G43" s="4"/>
      <c r="H43" s="4"/>
      <c r="I43" s="4"/>
      <c r="J43" s="4"/>
      <c r="K43" s="12"/>
      <c r="L43" s="115"/>
      <c r="M43" s="7"/>
    </row>
    <row r="44" spans="1:13" ht="17.149999999999999" customHeight="1">
      <c r="A44" s="8"/>
      <c r="B44" s="97"/>
      <c r="C44" s="143" t="s">
        <v>65</v>
      </c>
      <c r="D44" s="70"/>
      <c r="E44" s="33" t="str">
        <f ca="1">IF($D44="","",
   IFERROR(
      IF(AND($D$8&gt;=2019,$D$8&lt;=2022),
         INDEX('2019-2022'!$A:$AE,
               MATCH($D44,'2019-2022'!$A:$A,0),
               MATCH(E$18,'2019-2022'!$1:$1,0)),
         INDEX(INDIRECT("'"&amp;$D$8&amp;"'!A:AE"),
               MATCH($D44,INDIRECT("'"&amp;$D$8&amp;"'!A:A"),0),
               MATCH(E$18,INDIRECT("'"&amp;$D$8&amp;"'!1:1"),0))),
  "-"))</f>
        <v/>
      </c>
      <c r="F44" s="33" t="str">
        <f ca="1">IF($D44="","",
   IFERROR(
      IF(AND($D$8&gt;=2019,$D$8&lt;=2022),
         INDEX('2019-2022'!$A:$AE,
               MATCH($D44,'2019-2022'!$A:$A,0),
               MATCH(F$18,'2019-2022'!$1:$1,0)),
         INDEX(INDIRECT("'"&amp;$D$8&amp;"'!A:AE"),
               MATCH($D44,INDIRECT("'"&amp;$D$8&amp;"'!A:A"),0),
               MATCH(F$18,INDIRECT("'"&amp;$D$8&amp;"'!1:1"),0))),
  "-"))</f>
        <v/>
      </c>
      <c r="G44" s="33" t="str">
        <f ca="1">IF($D44="","",
   IFERROR(
      IF(AND($D$8&gt;=2019,$D$8&lt;=2022),
         INDEX('2019-2022'!$A:$AE,
               MATCH($D44,'2019-2022'!$A:$A,0),
               MATCH(G$18,'2019-2022'!$1:$1,0)),
         INDEX(INDIRECT("'"&amp;$D$8&amp;"'!A:AE"),
               MATCH($D44,INDIRECT("'"&amp;$D$8&amp;"'!A:A"),0),
               MATCH(G$18,INDIRECT("'"&amp;$D$8&amp;"'!1:1"),0))),
  "-"))</f>
        <v/>
      </c>
      <c r="H44" s="43" t="str">
        <f ca="1">IF($D44="","",
   IFERROR(
      IF(AND($D$8&gt;=2019,$D$8&lt;=2022),
         INDEX('2019-2022'!$A:$AE,
               MATCH($D44,'2019-2022'!$A:$A,0),
               MATCH(H$18,'2019-2022'!$1:$1,0)),
         INDEX(INDIRECT("'"&amp;$D$8&amp;"'!A:AE"),
               MATCH($D44,INDIRECT("'"&amp;$D$8&amp;"'!A:A"),0),
               MATCH(H$18,INDIRECT("'"&amp;$D$8&amp;"'!1:1"),0))),
  "-"))</f>
        <v/>
      </c>
      <c r="I44" s="38" t="str">
        <f>IF(ISBLANK($D44),"",IF(AND($E44="-",$F44="-",$G44="-",$H44="-",IF(COUNTIF(D44,"AMU????"),0,1),IF(COUNTIF(D44,"FIT????"),0,1),IF(COUNTIF(D44,"MAT????"),0,1),IF(COUNTIF(D44,"MON????"),0,1),COUNTIF('2025'!$A:$A,$D44)=1),"Yes","-"))</f>
        <v/>
      </c>
      <c r="J44" s="38" t="str">
        <f t="shared" ref="J44:J55" si="1">IF(ISBLANK($D44),"",IF(AND($E44="-",$F44="-",$G44="-",$H44="-",$I44="-"),"Yes","-"))</f>
        <v/>
      </c>
      <c r="K44" s="81" t="str">
        <f>IF($J44="YES","refer to handbook",IF(ISBLANK(D44),"",IF(ISNUMBER(SEARCH($C$45,INDEX('2025'!$A:$AC,MATCH('Course Map'!D44,'2025'!$A:$A,0),4))),"Yes","No")))</f>
        <v/>
      </c>
      <c r="L44" s="115"/>
      <c r="M44" s="7"/>
    </row>
    <row r="45" spans="1:13" ht="17.149999999999999" customHeight="1">
      <c r="A45" s="8"/>
      <c r="B45" s="97"/>
      <c r="C45" s="144" t="s">
        <v>658</v>
      </c>
      <c r="D45" s="72"/>
      <c r="E45" s="35" t="str">
        <f ca="1">IF($D45="","",
   IFERROR(
      IF(AND($D$8&gt;=2019,$D$8&lt;=2022),
         INDEX('2019-2022'!$A:$AE,
               MATCH($D45,'2019-2022'!$A:$A,0),
               MATCH(E$18,'2019-2022'!$1:$1,0)),
         INDEX(INDIRECT("'"&amp;$D$8&amp;"'!A:AE"),
               MATCH($D45,INDIRECT("'"&amp;$D$8&amp;"'!A:A"),0),
               MATCH(E$18,INDIRECT("'"&amp;$D$8&amp;"'!1:1"),0))),
  "-"))</f>
        <v/>
      </c>
      <c r="F45" s="35" t="str">
        <f ca="1">IF($D45="","",
   IFERROR(
      IF(AND($D$8&gt;=2019,$D$8&lt;=2022),
         INDEX('2019-2022'!$A:$AE,
               MATCH($D45,'2019-2022'!$A:$A,0),
               MATCH(F$18,'2019-2022'!$1:$1,0)),
         INDEX(INDIRECT("'"&amp;$D$8&amp;"'!A:AE"),
               MATCH($D45,INDIRECT("'"&amp;$D$8&amp;"'!A:A"),0),
               MATCH(F$18,INDIRECT("'"&amp;$D$8&amp;"'!1:1"),0))),
  "-"))</f>
        <v/>
      </c>
      <c r="G45" s="35" t="str">
        <f ca="1">IF($D45="","",
   IFERROR(
      IF(AND($D$8&gt;=2019,$D$8&lt;=2022),
         INDEX('2019-2022'!$A:$AE,
               MATCH($D45,'2019-2022'!$A:$A,0),
               MATCH(G$18,'2019-2022'!$1:$1,0)),
         INDEX(INDIRECT("'"&amp;$D$8&amp;"'!A:AE"),
               MATCH($D45,INDIRECT("'"&amp;$D$8&amp;"'!A:A"),0),
               MATCH(G$18,INDIRECT("'"&amp;$D$8&amp;"'!1:1"),0))),
  "-"))</f>
        <v/>
      </c>
      <c r="H45" s="45" t="str">
        <f ca="1">IF($D45="","",
   IFERROR(
      IF(AND($D$8&gt;=2019,$D$8&lt;=2022),
         INDEX('2019-2022'!$A:$AE,
               MATCH($D45,'2019-2022'!$A:$A,0),
               MATCH(H$18,'2019-2022'!$1:$1,0)),
         INDEX(INDIRECT("'"&amp;$D$8&amp;"'!A:AE"),
               MATCH($D45,INDIRECT("'"&amp;$D$8&amp;"'!A:A"),0),
               MATCH(H$18,INDIRECT("'"&amp;$D$8&amp;"'!1:1"),0))),
  "-"))</f>
        <v/>
      </c>
      <c r="I45" s="40" t="str">
        <f>IF(ISBLANK($D45),"",IF(AND($E45="-",$F45="-",$G45="-",$H45="-",IF(COUNTIF(D45,"AMU????"),0,1),IF(COUNTIF(D45,"FIT????"),0,1),IF(COUNTIF(D45,"MAT????"),0,1),IF(COUNTIF(D45,"MON????"),0,1),COUNTIF('2025'!$A:$A,$D45)=1),"Yes","-"))</f>
        <v/>
      </c>
      <c r="J45" s="40" t="str">
        <f t="shared" si="1"/>
        <v/>
      </c>
      <c r="K45" s="78" t="str">
        <f>IF($J45="YES","refer to handbook",IF(ISBLANK(D45),"",IF(ISNUMBER(SEARCH($C$45,INDEX('2025'!$A:$AC,MATCH('Course Map'!D45,'2025'!$A:$A,0),4))),"Yes","No")))</f>
        <v/>
      </c>
      <c r="L45" s="115"/>
      <c r="M45" s="7"/>
    </row>
    <row r="46" spans="1:13" ht="17.149999999999999" customHeight="1">
      <c r="A46" s="8"/>
      <c r="B46" s="97"/>
      <c r="C46" s="145" t="s">
        <v>65</v>
      </c>
      <c r="D46" s="73"/>
      <c r="E46" s="36" t="str">
        <f ca="1">IF($D46="","",
   IFERROR(
      IF(AND($D$8&gt;=2019,$D$8&lt;=2022),
         INDEX('2019-2022'!$A:$AE,
               MATCH($D46,'2019-2022'!$A:$A,0),
               MATCH(E$18,'2019-2022'!$1:$1,0)),
         INDEX(INDIRECT("'"&amp;$D$8&amp;"'!A:AE"),
               MATCH($D46,INDIRECT("'"&amp;$D$8&amp;"'!A:A"),0),
               MATCH(E$18,INDIRECT("'"&amp;$D$8&amp;"'!1:1"),0))),
  "-"))</f>
        <v/>
      </c>
      <c r="F46" s="36" t="str">
        <f ca="1">IF($D46="","",
   IFERROR(
      IF(AND($D$8&gt;=2019,$D$8&lt;=2022),
         INDEX('2019-2022'!$A:$AE,
               MATCH($D46,'2019-2022'!$A:$A,0),
               MATCH(F$18,'2019-2022'!$1:$1,0)),
         INDEX(INDIRECT("'"&amp;$D$8&amp;"'!A:AE"),
               MATCH($D46,INDIRECT("'"&amp;$D$8&amp;"'!A:A"),0),
               MATCH(F$18,INDIRECT("'"&amp;$D$8&amp;"'!1:1"),0))),
  "-"))</f>
        <v/>
      </c>
      <c r="G46" s="36" t="str">
        <f ca="1">IF($D46="","",
   IFERROR(
      IF(AND($D$8&gt;=2019,$D$8&lt;=2022),
         INDEX('2019-2022'!$A:$AE,
               MATCH($D46,'2019-2022'!$A:$A,0),
               MATCH(G$18,'2019-2022'!$1:$1,0)),
         INDEX(INDIRECT("'"&amp;$D$8&amp;"'!A:AE"),
               MATCH($D46,INDIRECT("'"&amp;$D$8&amp;"'!A:A"),0),
               MATCH(G$18,INDIRECT("'"&amp;$D$8&amp;"'!1:1"),0))),
  "-"))</f>
        <v/>
      </c>
      <c r="H46" s="46" t="str">
        <f ca="1">IF($D46="","",
   IFERROR(
      IF(AND($D$8&gt;=2019,$D$8&lt;=2022),
         INDEX('2019-2022'!$A:$AE,
               MATCH($D46,'2019-2022'!$A:$A,0),
               MATCH(H$18,'2019-2022'!$1:$1,0)),
         INDEX(INDIRECT("'"&amp;$D$8&amp;"'!A:AE"),
               MATCH($D46,INDIRECT("'"&amp;$D$8&amp;"'!A:A"),0),
               MATCH(H$18,INDIRECT("'"&amp;$D$8&amp;"'!1:1"),0))),
  "-"))</f>
        <v/>
      </c>
      <c r="I46" s="41" t="str">
        <f>IF(ISBLANK($D46),"",IF(AND($E46="-",$F46="-",$G46="-",$H46="-",IF(COUNTIF(D46,"AMU????"),0,1),IF(COUNTIF(D46,"FIT????"),0,1),IF(COUNTIF(D46,"MAT????"),0,1),IF(COUNTIF(D46,"MON????"),0,1),COUNTIF('2025'!$A:$A,$D46)=1),"Yes","-"))</f>
        <v/>
      </c>
      <c r="J46" s="41" t="str">
        <f t="shared" si="1"/>
        <v/>
      </c>
      <c r="K46" s="79" t="str">
        <f>IF($J46="YES","refer to handbook",IF(ISBLANK(D46),"",IF(ISNUMBER(SEARCH($C$47,INDEX('2025'!$A:$AC,MATCH('Course Map'!D46,'2025'!$A:$A,0),4))),"Yes","No")))</f>
        <v/>
      </c>
      <c r="L46" s="115"/>
      <c r="M46" s="7"/>
    </row>
    <row r="47" spans="1:13" ht="17.149999999999999" customHeight="1">
      <c r="A47" s="8"/>
      <c r="B47" s="97"/>
      <c r="C47" s="146" t="s">
        <v>658</v>
      </c>
      <c r="D47" s="73"/>
      <c r="E47" s="35" t="str">
        <f ca="1">IF($D47="","",
   IFERROR(
      IF(AND($D$8&gt;=2019,$D$8&lt;=2022),
         INDEX('2019-2022'!$A:$AE,
               MATCH($D47,'2019-2022'!$A:$A,0),
               MATCH(E$18,'2019-2022'!$1:$1,0)),
         INDEX(INDIRECT("'"&amp;$D$8&amp;"'!A:AE"),
               MATCH($D47,INDIRECT("'"&amp;$D$8&amp;"'!A:A"),0),
               MATCH(E$18,INDIRECT("'"&amp;$D$8&amp;"'!1:1"),0))),
  "-"))</f>
        <v/>
      </c>
      <c r="F47" s="35" t="str">
        <f ca="1">IF($D47="","",
   IFERROR(
      IF(AND($D$8&gt;=2019,$D$8&lt;=2022),
         INDEX('2019-2022'!$A:$AE,
               MATCH($D47,'2019-2022'!$A:$A,0),
               MATCH(F$18,'2019-2022'!$1:$1,0)),
         INDEX(INDIRECT("'"&amp;$D$8&amp;"'!A:AE"),
               MATCH($D47,INDIRECT("'"&amp;$D$8&amp;"'!A:A"),0),
               MATCH(F$18,INDIRECT("'"&amp;$D$8&amp;"'!1:1"),0))),
  "-"))</f>
        <v/>
      </c>
      <c r="G47" s="35" t="str">
        <f ca="1">IF($D47="","",
   IFERROR(
      IF(AND($D$8&gt;=2019,$D$8&lt;=2022),
         INDEX('2019-2022'!$A:$AE,
               MATCH($D47,'2019-2022'!$A:$A,0),
               MATCH(G$18,'2019-2022'!$1:$1,0)),
         INDEX(INDIRECT("'"&amp;$D$8&amp;"'!A:AE"),
               MATCH($D47,INDIRECT("'"&amp;$D$8&amp;"'!A:A"),0),
               MATCH(G$18,INDIRECT("'"&amp;$D$8&amp;"'!1:1"),0))),
  "-"))</f>
        <v/>
      </c>
      <c r="H47" s="45" t="str">
        <f ca="1">IF($D47="","",
   IFERROR(
      IF(AND($D$8&gt;=2019,$D$8&lt;=2022),
         INDEX('2019-2022'!$A:$AE,
               MATCH($D47,'2019-2022'!$A:$A,0),
               MATCH(H$18,'2019-2022'!$1:$1,0)),
         INDEX(INDIRECT("'"&amp;$D$8&amp;"'!A:AE"),
               MATCH($D47,INDIRECT("'"&amp;$D$8&amp;"'!A:A"),0),
               MATCH(H$18,INDIRECT("'"&amp;$D$8&amp;"'!1:1"),0))),
  "-"))</f>
        <v/>
      </c>
      <c r="I47" s="40" t="str">
        <f>IF(ISBLANK($D47),"",IF(AND($E47="-",$F47="-",$G47="-",$H47="-",IF(COUNTIF(D47,"AMU????"),0,1),IF(COUNTIF(D47,"FIT????"),0,1),IF(COUNTIF(D47,"MAT????"),0,1),IF(COUNTIF(D47,"MON????"),0,1),COUNTIF('2025'!$A:$A,$D47)=1),"Yes","-"))</f>
        <v/>
      </c>
      <c r="J47" s="40" t="str">
        <f t="shared" si="1"/>
        <v/>
      </c>
      <c r="K47" s="78" t="str">
        <f>IF($J47="YES","refer to handbook",IF(ISBLANK(D47),"",IF(ISNUMBER(SEARCH($C$47,INDEX('2025'!$A:$AC,MATCH('Course Map'!D47,'2025'!$A:$A,0),4))),"Yes","No")))</f>
        <v/>
      </c>
      <c r="L47" s="115"/>
      <c r="M47" s="7"/>
    </row>
    <row r="48" spans="1:13" ht="17.149999999999999" customHeight="1">
      <c r="A48" s="8"/>
      <c r="B48" s="101"/>
      <c r="C48" s="420" t="s">
        <v>65</v>
      </c>
      <c r="D48" s="74"/>
      <c r="E48" s="64" t="str">
        <f ca="1">IF($D48="","",
   IFERROR(
      IF(AND($D$8&gt;=2019,$D$8&lt;=2022),
         INDEX('2019-2022'!$A:$AE,
               MATCH($D48,'2019-2022'!$A:$A,0),
               MATCH(E$18,'2019-2022'!$1:$1,0)),
         INDEX(INDIRECT("'"&amp;$D$8&amp;"'!A:AE"),
               MATCH($D48,INDIRECT("'"&amp;$D$8&amp;"'!A:A"),0),
               MATCH(E$18,INDIRECT("'"&amp;$D$8&amp;"'!1:1"),0))),
  "-"))</f>
        <v/>
      </c>
      <c r="F48" s="64" t="str">
        <f ca="1">IF($D48="","",
   IFERROR(
      IF(AND($D$8&gt;=2019,$D$8&lt;=2022),
         INDEX('2019-2022'!$A:$AE,
               MATCH($D48,'2019-2022'!$A:$A,0),
               MATCH(F$18,'2019-2022'!$1:$1,0)),
         INDEX(INDIRECT("'"&amp;$D$8&amp;"'!A:AE"),
               MATCH($D48,INDIRECT("'"&amp;$D$8&amp;"'!A:A"),0),
               MATCH(F$18,INDIRECT("'"&amp;$D$8&amp;"'!1:1"),0))),
  "-"))</f>
        <v/>
      </c>
      <c r="G48" s="64" t="str">
        <f ca="1">IF($D48="","",
   IFERROR(
      IF(AND($D$8&gt;=2019,$D$8&lt;=2022),
         INDEX('2019-2022'!$A:$AE,
               MATCH($D48,'2019-2022'!$A:$A,0),
               MATCH(G$18,'2019-2022'!$1:$1,0)),
         INDEX(INDIRECT("'"&amp;$D$8&amp;"'!A:AE"),
               MATCH($D48,INDIRECT("'"&amp;$D$8&amp;"'!A:A"),0),
               MATCH(G$18,INDIRECT("'"&amp;$D$8&amp;"'!1:1"),0))),
  "-"))</f>
        <v/>
      </c>
      <c r="H48" s="65" t="str">
        <f ca="1">IF($D48="","",
   IFERROR(
      IF(AND($D$8&gt;=2019,$D$8&lt;=2022),
         INDEX('2019-2022'!$A:$AE,
               MATCH($D48,'2019-2022'!$A:$A,0),
               MATCH(H$18,'2019-2022'!$1:$1,0)),
         INDEX(INDIRECT("'"&amp;$D$8&amp;"'!A:AE"),
               MATCH($D48,INDIRECT("'"&amp;$D$8&amp;"'!A:A"),0),
               MATCH(H$18,INDIRECT("'"&amp;$D$8&amp;"'!1:1"),0))),
  "-"))</f>
        <v/>
      </c>
      <c r="I48" s="38" t="str">
        <f>IF(ISBLANK($D48),"",IF(AND($E48="-",$F48="-",$G48="-",$H48="-",IF(COUNTIF(D48,"AMU????"),0,1),IF(COUNTIF(D48,"FIT????"),0,1),IF(COUNTIF(D48,"MAT????"),0,1),IF(COUNTIF(D48,"MON????"),0,1),COUNTIF('2025'!$A:$A,$D48)=1),"Yes","-"))</f>
        <v/>
      </c>
      <c r="J48" s="66" t="str">
        <f t="shared" si="1"/>
        <v/>
      </c>
      <c r="K48" s="81" t="str">
        <f>IF($J48="YES","refer to handbook",IF(ISBLANK(D48),"",IF(ISNUMBER(SEARCH(C50,INDEX('2025'!$A:$AC,MATCH('Course Map'!D48,'2025'!$A:$A,0),4))),"Yes","No")))</f>
        <v/>
      </c>
      <c r="L48" s="115"/>
      <c r="M48" s="7"/>
    </row>
    <row r="49" spans="1:13" ht="17.149999999999999" customHeight="1">
      <c r="A49" s="8"/>
      <c r="B49" s="101"/>
      <c r="C49" s="420"/>
      <c r="D49" s="73"/>
      <c r="E49" s="34" t="str">
        <f ca="1">IF($D49="","",
   IFERROR(
      IF(AND($D$8&gt;=2019,$D$8&lt;=2022),
         INDEX('2019-2022'!$A:$AE,
               MATCH($D49,'2019-2022'!$A:$A,0),
               MATCH(E$18,'2019-2022'!$1:$1,0)),
         INDEX(INDIRECT("'"&amp;$D$8&amp;"'!A:AE"),
               MATCH($D49,INDIRECT("'"&amp;$D$8&amp;"'!A:A"),0),
               MATCH(E$18,INDIRECT("'"&amp;$D$8&amp;"'!1:1"),0))),
  "-"))</f>
        <v/>
      </c>
      <c r="F49" s="34" t="str">
        <f ca="1">IF($D49="","",
   IFERROR(
      IF(AND($D$8&gt;=2019,$D$8&lt;=2022),
         INDEX('2019-2022'!$A:$AE,
               MATCH($D49,'2019-2022'!$A:$A,0),
               MATCH(F$18,'2019-2022'!$1:$1,0)),
         INDEX(INDIRECT("'"&amp;$D$8&amp;"'!A:AE"),
               MATCH($D49,INDIRECT("'"&amp;$D$8&amp;"'!A:A"),0),
               MATCH(F$18,INDIRECT("'"&amp;$D$8&amp;"'!1:1"),0))),
  "-"))</f>
        <v/>
      </c>
      <c r="G49" s="34" t="str">
        <f ca="1">IF($D49="","",
   IFERROR(
      IF(AND($D$8&gt;=2019,$D$8&lt;=2022),
         INDEX('2019-2022'!$A:$AE,
               MATCH($D49,'2019-2022'!$A:$A,0),
               MATCH(G$18,'2019-2022'!$1:$1,0)),
         INDEX(INDIRECT("'"&amp;$D$8&amp;"'!A:AE"),
               MATCH($D49,INDIRECT("'"&amp;$D$8&amp;"'!A:A"),0),
               MATCH(G$18,INDIRECT("'"&amp;$D$8&amp;"'!1:1"),0))),
  "-"))</f>
        <v/>
      </c>
      <c r="H49" s="44" t="str">
        <f ca="1">IF($D49="","",
   IFERROR(
      IF(AND($D$8&gt;=2019,$D$8&lt;=2022),
         INDEX('2019-2022'!$A:$AE,
               MATCH($D49,'2019-2022'!$A:$A,0),
               MATCH(H$18,'2019-2022'!$1:$1,0)),
         INDEX(INDIRECT("'"&amp;$D$8&amp;"'!A:AE"),
               MATCH($D49,INDIRECT("'"&amp;$D$8&amp;"'!A:A"),0),
               MATCH(H$18,INDIRECT("'"&amp;$D$8&amp;"'!1:1"),0))),
  "-"))</f>
        <v/>
      </c>
      <c r="I49" s="39" t="str">
        <f>IF(ISBLANK($D49),"",IF(AND($E49="-",$F49="-",$G49="-",$H49="-",IF(COUNTIF(D49,"AMU????"),0,1),IF(COUNTIF(D49,"FIT????"),0,1),IF(COUNTIF(D49,"MAT????"),0,1),IF(COUNTIF(D49,"MON????"),0,1),COUNTIF('2025'!$A:$A,$D49)=1),"Yes","-"))</f>
        <v/>
      </c>
      <c r="J49" s="39" t="str">
        <f t="shared" si="1"/>
        <v/>
      </c>
      <c r="K49" s="77" t="str">
        <f>IF($J49="YES","refer to handbook",IF(ISBLANK(D49),"",IF(ISNUMBER(SEARCH(C50,INDEX('2025'!$A:$AC,MATCH('Course Map'!D49,'2025'!$A:$A,0),4))),"Yes","No")))</f>
        <v/>
      </c>
      <c r="L49" s="115"/>
      <c r="M49" s="7"/>
    </row>
    <row r="50" spans="1:13" ht="17.149999999999999" customHeight="1">
      <c r="A50" s="8"/>
      <c r="B50" s="101"/>
      <c r="C50" s="371" t="s">
        <v>657</v>
      </c>
      <c r="D50" s="73"/>
      <c r="E50" s="34" t="str">
        <f ca="1">IF($D50="","",
   IFERROR(
      IF(AND($D$8&gt;=2019,$D$8&lt;=2022),
         INDEX('2019-2022'!$A:$AE,
               MATCH($D50,'2019-2022'!$A:$A,0),
               MATCH(E$18,'2019-2022'!$1:$1,0)),
         INDEX(INDIRECT("'"&amp;$D$8&amp;"'!A:AE"),
               MATCH($D50,INDIRECT("'"&amp;$D$8&amp;"'!A:A"),0),
               MATCH(E$18,INDIRECT("'"&amp;$D$8&amp;"'!1:1"),0))),
  "-"))</f>
        <v/>
      </c>
      <c r="F50" s="34" t="str">
        <f ca="1">IF($D50="","",
   IFERROR(
      IF(AND($D$8&gt;=2019,$D$8&lt;=2022),
         INDEX('2019-2022'!$A:$AE,
               MATCH($D50,'2019-2022'!$A:$A,0),
               MATCH(F$18,'2019-2022'!$1:$1,0)),
         INDEX(INDIRECT("'"&amp;$D$8&amp;"'!A:AE"),
               MATCH($D50,INDIRECT("'"&amp;$D$8&amp;"'!A:A"),0),
               MATCH(F$18,INDIRECT("'"&amp;$D$8&amp;"'!1:1"),0))),
  "-"))</f>
        <v/>
      </c>
      <c r="G50" s="34" t="str">
        <f ca="1">IF($D50="","",
   IFERROR(
      IF(AND($D$8&gt;=2019,$D$8&lt;=2022),
         INDEX('2019-2022'!$A:$AE,
               MATCH($D50,'2019-2022'!$A:$A,0),
               MATCH(G$18,'2019-2022'!$1:$1,0)),
         INDEX(INDIRECT("'"&amp;$D$8&amp;"'!A:AE"),
               MATCH($D50,INDIRECT("'"&amp;$D$8&amp;"'!A:A"),0),
               MATCH(G$18,INDIRECT("'"&amp;$D$8&amp;"'!1:1"),0))),
  "-"))</f>
        <v/>
      </c>
      <c r="H50" s="44" t="str">
        <f ca="1">IF($D50="","",
   IFERROR(
      IF(AND($D$8&gt;=2019,$D$8&lt;=2022),
         INDEX('2019-2022'!$A:$AE,
               MATCH($D50,'2019-2022'!$A:$A,0),
               MATCH(H$18,'2019-2022'!$1:$1,0)),
         INDEX(INDIRECT("'"&amp;$D$8&amp;"'!A:AE"),
               MATCH($D50,INDIRECT("'"&amp;$D$8&amp;"'!A:A"),0),
               MATCH(H$18,INDIRECT("'"&amp;$D$8&amp;"'!1:1"),0))),
  "-"))</f>
        <v/>
      </c>
      <c r="I50" s="39" t="str">
        <f>IF(ISBLANK($D50),"",IF(AND($E50="-",$F50="-",$G50="-",$H50="-",IF(COUNTIF(D50,"AMU????"),0,1),IF(COUNTIF(D50,"FIT????"),0,1),IF(COUNTIF(D50,"MAT????"),0,1),IF(COUNTIF(D50,"MON????"),0,1),COUNTIF('2025'!$A:$A,$D50)=1),"Yes","-"))</f>
        <v/>
      </c>
      <c r="J50" s="39" t="str">
        <f t="shared" si="1"/>
        <v/>
      </c>
      <c r="K50" s="77" t="str">
        <f>IF($J50="YES","refer to handbook",IF(ISBLANK(D50),"",IF(ISNUMBER(SEARCH(C50,INDEX('2025'!$A:$AC,MATCH('Course Map'!D50,'2025'!$A:$A,0),4))),"Yes","No")))</f>
        <v/>
      </c>
      <c r="L50" s="115"/>
      <c r="M50" s="7"/>
    </row>
    <row r="51" spans="1:13" ht="17.149999999999999" customHeight="1">
      <c r="A51" s="8"/>
      <c r="B51" s="101"/>
      <c r="C51" s="372"/>
      <c r="D51" s="73"/>
      <c r="E51" s="35" t="str">
        <f ca="1">IF($D51="","",
   IFERROR(
      IF(AND($D$8&gt;=2019,$D$8&lt;=2022),
         INDEX('2019-2022'!$A:$AE,
               MATCH($D51,'2019-2022'!$A:$A,0),
               MATCH(E$18,'2019-2022'!$1:$1,0)),
         INDEX(INDIRECT("'"&amp;$D$8&amp;"'!A:AE"),
               MATCH($D51,INDIRECT("'"&amp;$D$8&amp;"'!A:A"),0),
               MATCH(E$18,INDIRECT("'"&amp;$D$8&amp;"'!1:1"),0))),
  "-"))</f>
        <v/>
      </c>
      <c r="F51" s="35" t="str">
        <f ca="1">IF($D51="","",
   IFERROR(
      IF(AND($D$8&gt;=2019,$D$8&lt;=2022),
         INDEX('2019-2022'!$A:$AE,
               MATCH($D51,'2019-2022'!$A:$A,0),
               MATCH(F$18,'2019-2022'!$1:$1,0)),
         INDEX(INDIRECT("'"&amp;$D$8&amp;"'!A:AE"),
               MATCH($D51,INDIRECT("'"&amp;$D$8&amp;"'!A:A"),0),
               MATCH(F$18,INDIRECT("'"&amp;$D$8&amp;"'!1:1"),0))),
  "-"))</f>
        <v/>
      </c>
      <c r="G51" s="35" t="str">
        <f ca="1">IF($D51="","",
   IFERROR(
      IF(AND($D$8&gt;=2019,$D$8&lt;=2022),
         INDEX('2019-2022'!$A:$AE,
               MATCH($D51,'2019-2022'!$A:$A,0),
               MATCH(G$18,'2019-2022'!$1:$1,0)),
         INDEX(INDIRECT("'"&amp;$D$8&amp;"'!A:AE"),
               MATCH($D51,INDIRECT("'"&amp;$D$8&amp;"'!A:A"),0),
               MATCH(G$18,INDIRECT("'"&amp;$D$8&amp;"'!1:1"),0))),
  "-"))</f>
        <v/>
      </c>
      <c r="H51" s="45" t="str">
        <f ca="1">IF($D51="","",
   IFERROR(
      IF(AND($D$8&gt;=2019,$D$8&lt;=2022),
         INDEX('2019-2022'!$A:$AE,
               MATCH($D51,'2019-2022'!$A:$A,0),
               MATCH(H$18,'2019-2022'!$1:$1,0)),
         INDEX(INDIRECT("'"&amp;$D$8&amp;"'!A:AE"),
               MATCH($D51,INDIRECT("'"&amp;$D$8&amp;"'!A:A"),0),
               MATCH(H$18,INDIRECT("'"&amp;$D$8&amp;"'!1:1"),0))),
  "-"))</f>
        <v/>
      </c>
      <c r="I51" s="40" t="str">
        <f>IF(ISBLANK($D51),"",IF(AND($E51="-",$F51="-",$G51="-",$H51="-",IF(COUNTIF(D51,"AMU????"),0,1),IF(COUNTIF(D51,"FIT????"),0,1),IF(COUNTIF(D51,"MAT????"),0,1),IF(COUNTIF(D51,"MON????"),0,1),COUNTIF('2025'!$A:$A,$D51)=1),"Yes","-"))</f>
        <v/>
      </c>
      <c r="J51" s="40" t="str">
        <f t="shared" si="1"/>
        <v/>
      </c>
      <c r="K51" s="78" t="str">
        <f>IF($J51="YES","refer to handbook",IF(ISBLANK(D51),"",IF(ISNUMBER(SEARCH(C50,INDEX('2025'!$A:$AC,MATCH('Course Map'!D51,'2025'!$A:$A,0),4))),"Yes","No")))</f>
        <v/>
      </c>
      <c r="L51" s="115"/>
      <c r="M51" s="7"/>
    </row>
    <row r="52" spans="1:13" ht="17.149999999999999" customHeight="1">
      <c r="A52" s="8"/>
      <c r="B52" s="101"/>
      <c r="C52" s="404" t="s">
        <v>65</v>
      </c>
      <c r="D52" s="70"/>
      <c r="E52" s="33" t="str">
        <f ca="1">IF($D52="","",
   IFERROR(
      IF(AND($D$8&gt;=2019,$D$8&lt;=2022),
         INDEX('2019-2022'!$A:$AE,
               MATCH($D52,'2019-2022'!$A:$A,0),
               MATCH(E$18,'2019-2022'!$1:$1,0)),
         INDEX(INDIRECT("'"&amp;$D$8&amp;"'!A:AE"),
               MATCH($D52,INDIRECT("'"&amp;$D$8&amp;"'!A:A"),0),
               MATCH(E$18,INDIRECT("'"&amp;$D$8&amp;"'!1:1"),0))),
  "-"))</f>
        <v/>
      </c>
      <c r="F52" s="33" t="str">
        <f ca="1">IF($D52="","",
   IFERROR(
      IF(AND($D$8&gt;=2019,$D$8&lt;=2022),
         INDEX('2019-2022'!$A:$AE,
               MATCH($D52,'2019-2022'!$A:$A,0),
               MATCH(F$18,'2019-2022'!$1:$1,0)),
         INDEX(INDIRECT("'"&amp;$D$8&amp;"'!A:AE"),
               MATCH($D52,INDIRECT("'"&amp;$D$8&amp;"'!A:A"),0),
               MATCH(F$18,INDIRECT("'"&amp;$D$8&amp;"'!1:1"),0))),
  "-"))</f>
        <v/>
      </c>
      <c r="G52" s="33" t="str">
        <f ca="1">IF($D52="","",
   IFERROR(
      IF(AND($D$8&gt;=2019,$D$8&lt;=2022),
         INDEX('2019-2022'!$A:$AE,
               MATCH($D52,'2019-2022'!$A:$A,0),
               MATCH(G$18,'2019-2022'!$1:$1,0)),
         INDEX(INDIRECT("'"&amp;$D$8&amp;"'!A:AE"),
               MATCH($D52,INDIRECT("'"&amp;$D$8&amp;"'!A:A"),0),
               MATCH(G$18,INDIRECT("'"&amp;$D$8&amp;"'!1:1"),0))),
  "-"))</f>
        <v/>
      </c>
      <c r="H52" s="43" t="str">
        <f ca="1">IF($D52="","",
   IFERROR(
      IF(AND($D$8&gt;=2019,$D$8&lt;=2022),
         INDEX('2019-2022'!$A:$AE,
               MATCH($D52,'2019-2022'!$A:$A,0),
               MATCH(H$18,'2019-2022'!$1:$1,0)),
         INDEX(INDIRECT("'"&amp;$D$8&amp;"'!A:AE"),
               MATCH($D52,INDIRECT("'"&amp;$D$8&amp;"'!A:A"),0),
               MATCH(H$18,INDIRECT("'"&amp;$D$8&amp;"'!1:1"),0))),
  "-"))</f>
        <v/>
      </c>
      <c r="I52" s="38" t="str">
        <f>IF(ISBLANK($D52),"",IF(AND($E52="-",$F52="-",$G52="-",$H52="-",IF(COUNTIF(D52,"AMU????"),0,1),IF(COUNTIF(D52,"FIT????"),0,1),IF(COUNTIF(D52,"MAT????"),0,1),IF(COUNTIF(D52,"MON????"),0,1),COUNTIF('2025'!$A:$A,$D52)=1),"Yes","-"))</f>
        <v/>
      </c>
      <c r="J52" s="38" t="str">
        <f t="shared" si="1"/>
        <v/>
      </c>
      <c r="K52" s="76" t="str">
        <f>IF($J52="YES","refer to handbook",IF(ISBLANK(D52),"",IF(ISNUMBER(SEARCH(C54,INDEX('2025'!$A:$AC,MATCH('Course Map'!D52,'2025'!$A:$A,0),4))),"Yes","No")))</f>
        <v/>
      </c>
      <c r="L52" s="115"/>
      <c r="M52" s="7"/>
    </row>
    <row r="53" spans="1:13" ht="17.149999999999999" customHeight="1">
      <c r="A53" s="8"/>
      <c r="B53" s="101"/>
      <c r="C53" s="405"/>
      <c r="D53" s="71"/>
      <c r="E53" s="34" t="str">
        <f ca="1">IF($D53="","",
   IFERROR(
      IF(AND($D$8&gt;=2019,$D$8&lt;=2022),
         INDEX('2019-2022'!$A:$AE,
               MATCH($D53,'2019-2022'!$A:$A,0),
               MATCH(E$18,'2019-2022'!$1:$1,0)),
         INDEX(INDIRECT("'"&amp;$D$8&amp;"'!A:AE"),
               MATCH($D53,INDIRECT("'"&amp;$D$8&amp;"'!A:A"),0),
               MATCH(E$18,INDIRECT("'"&amp;$D$8&amp;"'!1:1"),0))),
  "-"))</f>
        <v/>
      </c>
      <c r="F53" s="34" t="str">
        <f ca="1">IF($D53="","",
   IFERROR(
      IF(AND($D$8&gt;=2019,$D$8&lt;=2022),
         INDEX('2019-2022'!$A:$AE,
               MATCH($D53,'2019-2022'!$A:$A,0),
               MATCH(F$18,'2019-2022'!$1:$1,0)),
         INDEX(INDIRECT("'"&amp;$D$8&amp;"'!A:AE"),
               MATCH($D53,INDIRECT("'"&amp;$D$8&amp;"'!A:A"),0),
               MATCH(F$18,INDIRECT("'"&amp;$D$8&amp;"'!1:1"),0))),
  "-"))</f>
        <v/>
      </c>
      <c r="G53" s="34" t="str">
        <f ca="1">IF($D53="","",
   IFERROR(
      IF(AND($D$8&gt;=2019,$D$8&lt;=2022),
         INDEX('2019-2022'!$A:$AE,
               MATCH($D53,'2019-2022'!$A:$A,0),
               MATCH(G$18,'2019-2022'!$1:$1,0)),
         INDEX(INDIRECT("'"&amp;$D$8&amp;"'!A:AE"),
               MATCH($D53,INDIRECT("'"&amp;$D$8&amp;"'!A:A"),0),
               MATCH(G$18,INDIRECT("'"&amp;$D$8&amp;"'!1:1"),0))),
  "-"))</f>
        <v/>
      </c>
      <c r="H53" s="44" t="str">
        <f ca="1">IF($D53="","",
   IFERROR(
      IF(AND($D$8&gt;=2019,$D$8&lt;=2022),
         INDEX('2019-2022'!$A:$AE,
               MATCH($D53,'2019-2022'!$A:$A,0),
               MATCH(H$18,'2019-2022'!$1:$1,0)),
         INDEX(INDIRECT("'"&amp;$D$8&amp;"'!A:AE"),
               MATCH($D53,INDIRECT("'"&amp;$D$8&amp;"'!A:A"),0),
               MATCH(H$18,INDIRECT("'"&amp;$D$8&amp;"'!1:1"),0))),
  "-"))</f>
        <v/>
      </c>
      <c r="I53" s="39" t="str">
        <f>IF(ISBLANK($D53),"",IF(AND($E53="-",$F53="-",$G53="-",$H53="-",IF(COUNTIF(D53,"AMU????"),0,1),IF(COUNTIF(D53,"FIT????"),0,1),IF(COUNTIF(D53,"MAT????"),0,1),IF(COUNTIF(D53,"MON????"),0,1),COUNTIF('2025'!$A:$A,$D53)=1),"Yes","-"))</f>
        <v/>
      </c>
      <c r="J53" s="39" t="str">
        <f t="shared" si="1"/>
        <v/>
      </c>
      <c r="K53" s="77" t="str">
        <f>IF($J53="YES","refer to handbook",IF(ISBLANK(D53),"",IF(ISNUMBER(SEARCH(C54,INDEX('2025'!$A:$AC,MATCH('Course Map'!D53,'2025'!$A:$A,0),4))),"Yes","No")))</f>
        <v/>
      </c>
      <c r="L53" s="115"/>
      <c r="M53" s="7"/>
    </row>
    <row r="54" spans="1:13" ht="17.149999999999999" customHeight="1">
      <c r="A54" s="8"/>
      <c r="B54" s="101"/>
      <c r="C54" s="418" t="s">
        <v>657</v>
      </c>
      <c r="D54" s="71"/>
      <c r="E54" s="34" t="str">
        <f ca="1">IF($D54="","",
   IFERROR(
      IF(AND($D$8&gt;=2019,$D$8&lt;=2022),
         INDEX('2019-2022'!$A:$AE,
               MATCH($D54,'2019-2022'!$A:$A,0),
               MATCH(E$18,'2019-2022'!$1:$1,0)),
         INDEX(INDIRECT("'"&amp;$D$8&amp;"'!A:AE"),
               MATCH($D54,INDIRECT("'"&amp;$D$8&amp;"'!A:A"),0),
               MATCH(E$18,INDIRECT("'"&amp;$D$8&amp;"'!1:1"),0))),
  "-"))</f>
        <v/>
      </c>
      <c r="F54" s="34" t="str">
        <f ca="1">IF($D54="","",
   IFERROR(
      IF(AND($D$8&gt;=2019,$D$8&lt;=2022),
         INDEX('2019-2022'!$A:$AE,
               MATCH($D54,'2019-2022'!$A:$A,0),
               MATCH(F$18,'2019-2022'!$1:$1,0)),
         INDEX(INDIRECT("'"&amp;$D$8&amp;"'!A:AE"),
               MATCH($D54,INDIRECT("'"&amp;$D$8&amp;"'!A:A"),0),
               MATCH(F$18,INDIRECT("'"&amp;$D$8&amp;"'!1:1"),0))),
  "-"))</f>
        <v/>
      </c>
      <c r="G54" s="34" t="str">
        <f ca="1">IF($D54="","",
   IFERROR(
      IF(AND($D$8&gt;=2019,$D$8&lt;=2022),
         INDEX('2019-2022'!$A:$AE,
               MATCH($D54,'2019-2022'!$A:$A,0),
               MATCH(G$18,'2019-2022'!$1:$1,0)),
         INDEX(INDIRECT("'"&amp;$D$8&amp;"'!A:AE"),
               MATCH($D54,INDIRECT("'"&amp;$D$8&amp;"'!A:A"),0),
               MATCH(G$18,INDIRECT("'"&amp;$D$8&amp;"'!1:1"),0))),
  "-"))</f>
        <v/>
      </c>
      <c r="H54" s="44" t="str">
        <f ca="1">IF($D54="","",
   IFERROR(
      IF(AND($D$8&gt;=2019,$D$8&lt;=2022),
         INDEX('2019-2022'!$A:$AE,
               MATCH($D54,'2019-2022'!$A:$A,0),
               MATCH(H$18,'2019-2022'!$1:$1,0)),
         INDEX(INDIRECT("'"&amp;$D$8&amp;"'!A:AE"),
               MATCH($D54,INDIRECT("'"&amp;$D$8&amp;"'!A:A"),0),
               MATCH(H$18,INDIRECT("'"&amp;$D$8&amp;"'!1:1"),0))),
  "-"))</f>
        <v/>
      </c>
      <c r="I54" s="39" t="str">
        <f>IF(ISBLANK($D54),"",IF(AND($E54="-",$F54="-",$G54="-",$H54="-",IF(COUNTIF(D54,"AMU????"),0,1),IF(COUNTIF(D54,"FIT????"),0,1),IF(COUNTIF(D54,"MAT????"),0,1),IF(COUNTIF(D54,"MON????"),0,1),COUNTIF('2025'!$A:$A,$D54)=1),"Yes","-"))</f>
        <v/>
      </c>
      <c r="J54" s="39" t="str">
        <f t="shared" si="1"/>
        <v/>
      </c>
      <c r="K54" s="77" t="str">
        <f>IF($J54="YES","refer to handbook",IF(ISBLANK(D54),"",IF(ISNUMBER(SEARCH(C54,INDEX('2025'!$A:$AC,MATCH('Course Map'!D54,'2025'!$A:$A,0),4))),"Yes","No")))</f>
        <v/>
      </c>
      <c r="L54" s="115"/>
      <c r="M54" s="7"/>
    </row>
    <row r="55" spans="1:13" ht="17.149999999999999" customHeight="1">
      <c r="A55" s="8"/>
      <c r="B55" s="101"/>
      <c r="C55" s="419"/>
      <c r="D55" s="75"/>
      <c r="E55" s="67" t="str">
        <f ca="1">IF($D55="","",
   IFERROR(
      IF(AND($D$8&gt;=2019,$D$8&lt;=2022),
         INDEX('2019-2022'!$A:$AE,
               MATCH($D55,'2019-2022'!$A:$A,0),
               MATCH(E$18,'2019-2022'!$1:$1,0)),
         INDEX(INDIRECT("'"&amp;$D$8&amp;"'!A:AE"),
               MATCH($D55,INDIRECT("'"&amp;$D$8&amp;"'!A:A"),0),
               MATCH(E$18,INDIRECT("'"&amp;$D$8&amp;"'!1:1"),0))),
  "-"))</f>
        <v/>
      </c>
      <c r="F55" s="67" t="str">
        <f ca="1">IF($D55="","",
   IFERROR(
      IF(AND($D$8&gt;=2019,$D$8&lt;=2022),
         INDEX('2019-2022'!$A:$AE,
               MATCH($D55,'2019-2022'!$A:$A,0),
               MATCH(F$18,'2019-2022'!$1:$1,0)),
         INDEX(INDIRECT("'"&amp;$D$8&amp;"'!A:AE"),
               MATCH($D55,INDIRECT("'"&amp;$D$8&amp;"'!A:A"),0),
               MATCH(F$18,INDIRECT("'"&amp;$D$8&amp;"'!1:1"),0))),
  "-"))</f>
        <v/>
      </c>
      <c r="G55" s="67" t="str">
        <f ca="1">IF($D55="","",
   IFERROR(
      IF(AND($D$8&gt;=2019,$D$8&lt;=2022),
         INDEX('2019-2022'!$A:$AE,
               MATCH($D55,'2019-2022'!$A:$A,0),
               MATCH(G$18,'2019-2022'!$1:$1,0)),
         INDEX(INDIRECT("'"&amp;$D$8&amp;"'!A:AE"),
               MATCH($D55,INDIRECT("'"&amp;$D$8&amp;"'!A:A"),0),
               MATCH(G$18,INDIRECT("'"&amp;$D$8&amp;"'!1:1"),0))),
  "-"))</f>
        <v/>
      </c>
      <c r="H55" s="68" t="str">
        <f ca="1">IF($D55="","",
   IFERROR(
      IF(AND($D$8&gt;=2019,$D$8&lt;=2022),
         INDEX('2019-2022'!$A:$AE,
               MATCH($D55,'2019-2022'!$A:$A,0),
               MATCH(H$18,'2019-2022'!$1:$1,0)),
         INDEX(INDIRECT("'"&amp;$D$8&amp;"'!A:AE"),
               MATCH($D55,INDIRECT("'"&amp;$D$8&amp;"'!A:A"),0),
               MATCH(H$18,INDIRECT("'"&amp;$D$8&amp;"'!1:1"),0))),
  "-"))</f>
        <v/>
      </c>
      <c r="I55" s="40" t="str">
        <f>IF(ISBLANK($D55),"",IF(AND($E55="-",$F55="-",$G55="-",$H55="-",IF(COUNTIF(D55,"AMU????"),0,1),IF(COUNTIF(D55,"FIT????"),0,1),IF(COUNTIF(D55,"MAT????"),0,1),IF(COUNTIF(D55,"MON????"),0,1),COUNTIF('2025'!$A:$A,$D55)=1),"Yes","-"))</f>
        <v/>
      </c>
      <c r="J55" s="69" t="str">
        <f t="shared" si="1"/>
        <v/>
      </c>
      <c r="K55" s="82" t="str">
        <f>IF($J55="YES","refer to handbook",IF(ISBLANK(D55),"",IF(ISNUMBER(SEARCH(C54,INDEX('2025'!$A:$AC,MATCH('Course Map'!D55,'2025'!$A:$A,0),4))),"Yes","No")))</f>
        <v/>
      </c>
      <c r="L55" s="115"/>
      <c r="M55" s="7"/>
    </row>
    <row r="56" spans="1:13" ht="17.149999999999999" customHeight="1">
      <c r="A56" s="8"/>
      <c r="B56" s="101"/>
      <c r="C56" s="243"/>
      <c r="D56" s="243"/>
      <c r="E56" s="242"/>
      <c r="F56" s="242"/>
      <c r="G56" s="242"/>
      <c r="H56" s="242"/>
      <c r="I56" s="242"/>
      <c r="J56" s="242"/>
      <c r="K56" s="243"/>
      <c r="L56" s="115"/>
      <c r="M56" s="7"/>
    </row>
    <row r="57" spans="1:13" ht="17.149999999999999" customHeight="1">
      <c r="A57" s="8"/>
      <c r="B57" s="97"/>
      <c r="C57" s="343" t="s">
        <v>66</v>
      </c>
      <c r="D57" s="344" t="s">
        <v>67</v>
      </c>
      <c r="E57" s="344" t="s">
        <v>68</v>
      </c>
      <c r="F57" s="251" t="s">
        <v>69</v>
      </c>
      <c r="G57" s="251" t="s">
        <v>70</v>
      </c>
      <c r="H57" s="251" t="s">
        <v>36</v>
      </c>
      <c r="I57" s="251" t="s">
        <v>37</v>
      </c>
      <c r="J57" s="251" t="s">
        <v>71</v>
      </c>
      <c r="K57" s="311"/>
      <c r="L57" s="115"/>
      <c r="M57" s="7"/>
    </row>
    <row r="58" spans="1:13" ht="17.149999999999999" customHeight="1">
      <c r="A58" s="8"/>
      <c r="B58" s="97"/>
      <c r="C58" s="252" t="str">
        <f>IFERROR(IF(AND(CC!A47="Completed", CC!B47="Completed", 'Course Map'!J9&gt;=6, J6=24, D58&gt;0, D58&lt;&gt;"Check Major"), "Completed", "Incomplete"), "No")</f>
        <v>Incomplete</v>
      </c>
      <c r="D58" s="254">
        <f>IF(AND($D8&lt;=2023,OR(
    AND(ISNUMBER(MATCH("BFM", F58:G58, 0)), ISNUMBER(MATCH("FT", F58:G58, 0))),
    AND(ISNUMBER(MATCH("SM", F58:G58, 0)), ISNUMBER(MATCH("DM", F58:G58, 0))),
    AND(ISNUMBER(MATCH("MGMT", F58:G58, 0)), ISNUMBER(MATCH("IBM", F58:G58, 0))),
    AND(ISNUMBER(MATCH("BA", F58:G58, 0)), ISNUMBER(MATCH("EBS", F58:G58, 0))),
    AND(ISNUMBER(MATCH("BFM", F58:G58, 0)), ISNUMBER(MATCH("FT", H58:J58, 0))),
    AND(ISNUMBER(MATCH("SM", F58:G58, 0)), ISNUMBER(MATCH("DM", H58:J58, 0))),
    AND(ISNUMBER(MATCH("MGMT", F58:G58, 0)), ISNUMBER(MATCH("IBM", H58:J58, 0))),
    AND(ISNUMBER(MATCH("BA", F58:G58, 0)), ISNUMBER(MATCH("EBS", H58:J58, 0)))
)), "Check Major", IFERROR(COUNTIFS(CC!C46:Y46, "Major*", CC!C47:Y47, "&lt;&gt;No"), ""))</f>
        <v>0</v>
      </c>
      <c r="E58" s="252">
        <f>IF(AND($D8&lt;=2025,OR(
    AND(ISNUMBER(MATCH("BFM", H58:J58, 0)), ISNUMBER(MATCH("FT", H58:J58, 0))),
    AND(ISNUMBER(MATCH("SM", H58:J58, 0)), ISNUMBER(MATCH("DM", H58:J58, 0))),
    AND(ISNUMBER(MATCH("BA", H58:J58, 0)), ISNUMBER(MATCH("EBS", H58:J58, 0))),
    AND(ISNUMBER(MATCH("BLT", H58:J58, 0)), ISNUMBER(MATCH("STNY", H58:J58, 0)))
)), "Check Minor", IFERROR(COUNTIFS(CC!C46:AA46, "Minor*", CC!C47:AA47, "&lt;&gt;No"), ""))</f>
        <v>0</v>
      </c>
      <c r="F58" s="255" t="str">
        <f t="array" ref="F58">IFERROR(INDEX(CC!C47:N47, SMALL(IF(CC!C47:N47&lt;&gt;"No", COLUMN(CC!C47:N47)-COLUMN(CC!C47)+1), COLUMN(A1))), "-")</f>
        <v>-</v>
      </c>
      <c r="G58" s="255" t="str">
        <f t="array" ref="G58">IFERROR(INDEX(CC!C47:N47, SMALL(IF(CC!C47:N47&lt;&gt;"No", COLUMN(CC!C47:N47)-COLUMN(CC!C47)+1), COLUMN(B1))), "-")</f>
        <v>-</v>
      </c>
      <c r="H58" s="255" t="str">
        <f t="array" ref="H58">IFERROR(INDEX(CC!O47:AA47, SMALL(IF(CC!O47:AA47&lt;&gt;"No", COLUMN(CC!O47:AA47)-COLUMN(CC!O47)+1), COLUMN(A1))), "-")</f>
        <v>-</v>
      </c>
      <c r="I58" s="255" t="str">
        <f t="array" ref="I58">IFERROR(INDEX(CC!O47:AA47, SMALL(IF(CC!O47:AA47&lt;&gt;"No", COLUMN(CC!O47:AA47)-COLUMN(CC!O47)+1), COLUMN(B1))), "-")</f>
        <v>-</v>
      </c>
      <c r="J58" s="255" t="str">
        <f t="array" ref="J58">IFERROR(INDEX(CC!O47:AA47, SMALL(IF(CC!O47:AA47&lt;&gt;"No", COLUMN(CC!O47:AA47)-COLUMN(CC!O47)+1), COLUMN(C1))), "-")</f>
        <v>-</v>
      </c>
      <c r="K58" s="311"/>
      <c r="L58" s="115"/>
      <c r="M58" s="7"/>
    </row>
    <row r="59" spans="1:13" ht="17.149999999999999" customHeight="1">
      <c r="A59" s="8"/>
      <c r="B59" s="101"/>
      <c r="C59" s="342" t="s">
        <v>656</v>
      </c>
      <c r="D59" s="314"/>
      <c r="E59" s="314"/>
      <c r="F59" s="314"/>
      <c r="G59" s="253"/>
      <c r="H59" s="242"/>
      <c r="I59" s="242"/>
      <c r="J59" s="242"/>
      <c r="K59" s="311"/>
      <c r="L59" s="115"/>
      <c r="M59" s="7"/>
    </row>
    <row r="60" spans="1:13" ht="12.75" customHeight="1">
      <c r="A60" s="8"/>
      <c r="B60" s="101"/>
      <c r="C60" s="313" t="s">
        <v>72</v>
      </c>
      <c r="D60" s="4"/>
      <c r="E60" s="4"/>
      <c r="F60" s="4"/>
      <c r="G60" s="4"/>
      <c r="H60" s="4"/>
      <c r="I60" s="4"/>
      <c r="J60" s="4"/>
      <c r="K60" s="312"/>
      <c r="L60" s="115"/>
      <c r="M60" s="7"/>
    </row>
    <row r="61" spans="1:13" ht="20.25" customHeight="1">
      <c r="A61" s="8"/>
      <c r="B61" s="97"/>
      <c r="C61" s="406"/>
      <c r="D61" s="407"/>
      <c r="E61" s="407"/>
      <c r="F61" s="407"/>
      <c r="G61" s="407"/>
      <c r="H61" s="407"/>
      <c r="I61" s="407"/>
      <c r="J61" s="407"/>
      <c r="K61" s="408"/>
      <c r="L61" s="132"/>
      <c r="M61" s="7"/>
    </row>
    <row r="62" spans="1:13" ht="20.25" customHeight="1">
      <c r="A62" s="8"/>
      <c r="B62" s="97"/>
      <c r="C62" s="409"/>
      <c r="D62" s="410"/>
      <c r="E62" s="410"/>
      <c r="F62" s="410"/>
      <c r="G62" s="410"/>
      <c r="H62" s="410"/>
      <c r="I62" s="410"/>
      <c r="J62" s="410"/>
      <c r="K62" s="411"/>
      <c r="L62" s="132"/>
      <c r="M62" s="7"/>
    </row>
    <row r="63" spans="1:13" ht="20.25" customHeight="1">
      <c r="A63" s="8"/>
      <c r="B63" s="97"/>
      <c r="C63" s="409"/>
      <c r="D63" s="410"/>
      <c r="E63" s="410"/>
      <c r="F63" s="410"/>
      <c r="G63" s="410"/>
      <c r="H63" s="410"/>
      <c r="I63" s="410"/>
      <c r="J63" s="410"/>
      <c r="K63" s="411"/>
      <c r="L63" s="132"/>
      <c r="M63" s="7"/>
    </row>
    <row r="64" spans="1:13" ht="6.75" customHeight="1">
      <c r="A64" s="8"/>
      <c r="B64" s="97"/>
      <c r="C64" s="412"/>
      <c r="D64" s="413"/>
      <c r="E64" s="413"/>
      <c r="F64" s="413"/>
      <c r="G64" s="413"/>
      <c r="H64" s="413"/>
      <c r="I64" s="413"/>
      <c r="J64" s="413"/>
      <c r="K64" s="414"/>
      <c r="L64" s="132"/>
      <c r="M64" s="7"/>
    </row>
    <row r="65" spans="1:13" s="10" customFormat="1" ht="10.5" customHeight="1">
      <c r="A65" s="8"/>
      <c r="B65" s="110"/>
      <c r="C65" s="87"/>
      <c r="D65" s="88"/>
      <c r="E65" s="88"/>
      <c r="F65" s="88"/>
      <c r="G65" s="88"/>
      <c r="H65" s="88"/>
      <c r="I65" s="88"/>
      <c r="J65" s="88"/>
      <c r="K65" s="89"/>
      <c r="L65" s="117"/>
      <c r="M65" s="7"/>
    </row>
    <row r="66" spans="1:13" ht="5.25" customHeight="1">
      <c r="A66" s="9"/>
      <c r="B66" s="9"/>
      <c r="C66" s="9"/>
      <c r="D66" s="9"/>
      <c r="E66" s="9"/>
      <c r="F66" s="9"/>
      <c r="G66" s="9"/>
      <c r="H66" s="9"/>
      <c r="I66" s="9"/>
      <c r="J66" s="9"/>
      <c r="K66" s="9"/>
      <c r="L66" s="9"/>
      <c r="M66" s="9"/>
    </row>
  </sheetData>
  <sheetProtection algorithmName="SHA-512" hashValue="n91cHH0+LHKzSCUVS5UTml7Rl2Vh2+GMtiLLSm7Wos/hvUMX5ucrBU+XgNWgGksbSVvEIx0XDYUU73Zr2iEzZA==" saltValue="U1O/0ngJQBIl0TlRu4j1Kg==" spinCount="100000" sheet="1" selectLockedCells="1"/>
  <mergeCells count="35">
    <mergeCell ref="C52:C53"/>
    <mergeCell ref="C61:K64"/>
    <mergeCell ref="C29:C30"/>
    <mergeCell ref="C27:C28"/>
    <mergeCell ref="C33:C34"/>
    <mergeCell ref="C35:C36"/>
    <mergeCell ref="C41:C42"/>
    <mergeCell ref="C39:C40"/>
    <mergeCell ref="C31:C32"/>
    <mergeCell ref="C37:C38"/>
    <mergeCell ref="C54:C55"/>
    <mergeCell ref="C48:C49"/>
    <mergeCell ref="C3:K3"/>
    <mergeCell ref="I5:J5"/>
    <mergeCell ref="C4:K4"/>
    <mergeCell ref="K17:K18"/>
    <mergeCell ref="H15:K15"/>
    <mergeCell ref="H14:K14"/>
    <mergeCell ref="D8:F8"/>
    <mergeCell ref="D12:E12"/>
    <mergeCell ref="D11:E11"/>
    <mergeCell ref="D14:E14"/>
    <mergeCell ref="D15:E15"/>
    <mergeCell ref="C17:C18"/>
    <mergeCell ref="D17:D18"/>
    <mergeCell ref="D5:F5"/>
    <mergeCell ref="D7:F7"/>
    <mergeCell ref="D6:F6"/>
    <mergeCell ref="C25:C26"/>
    <mergeCell ref="D10:E10"/>
    <mergeCell ref="C50:C51"/>
    <mergeCell ref="D13:E13"/>
    <mergeCell ref="C21:C22"/>
    <mergeCell ref="C19:C20"/>
    <mergeCell ref="C23:C24"/>
  </mergeCells>
  <phoneticPr fontId="43"/>
  <conditionalFormatting sqref="C44:C55">
    <cfRule type="cellIs" dxfId="481" priority="78" operator="equal">
      <formula>"Select semester here"</formula>
    </cfRule>
    <cfRule type="cellIs" dxfId="480" priority="79" operator="equal">
      <formula>"Select Alt semester"</formula>
    </cfRule>
    <cfRule type="cellIs" dxfId="479" priority="81" operator="equal">
      <formula>"Select Year here"</formula>
    </cfRule>
    <cfRule type="cellIs" dxfId="478" priority="82" operator="equal">
      <formula>"-"</formula>
    </cfRule>
  </conditionalFormatting>
  <conditionalFormatting sqref="C56">
    <cfRule type="duplicateValues" dxfId="477" priority="37"/>
    <cfRule type="duplicateValues" dxfId="476" priority="38"/>
  </conditionalFormatting>
  <conditionalFormatting sqref="C58">
    <cfRule type="containsText" dxfId="475" priority="58" operator="containsText" text="Incomplete">
      <formula>NOT(ISERROR(SEARCH("Incomplete",C58)))</formula>
    </cfRule>
  </conditionalFormatting>
  <conditionalFormatting sqref="C59">
    <cfRule type="duplicateValues" dxfId="474" priority="39"/>
    <cfRule type="duplicateValues" dxfId="473" priority="40"/>
  </conditionalFormatting>
  <conditionalFormatting sqref="C15:D15">
    <cfRule type="expression" dxfId="472" priority="77">
      <formula>$D$12="Another major + 1 minor"</formula>
    </cfRule>
  </conditionalFormatting>
  <conditionalFormatting sqref="D11:D15">
    <cfRule type="duplicateValues" dxfId="471" priority="218"/>
  </conditionalFormatting>
  <conditionalFormatting sqref="D12">
    <cfRule type="cellIs" dxfId="470" priority="111" operator="equal">
      <formula>"Select here"</formula>
    </cfRule>
  </conditionalFormatting>
  <conditionalFormatting sqref="D19:D55">
    <cfRule type="duplicateValues" dxfId="469" priority="3"/>
  </conditionalFormatting>
  <conditionalFormatting sqref="D58">
    <cfRule type="containsText" dxfId="468" priority="57" operator="containsText" text="Check">
      <formula>NOT(ISERROR(SEARCH("Check",D58)))</formula>
    </cfRule>
  </conditionalFormatting>
  <conditionalFormatting sqref="D10:E10">
    <cfRule type="cellIs" dxfId="467" priority="66" operator="equal">
      <formula>"Select Intake Semester here"</formula>
    </cfRule>
  </conditionalFormatting>
  <conditionalFormatting sqref="D11:E11">
    <cfRule type="expression" dxfId="466" priority="42">
      <formula>AND(D8&gt;=2019, D8&lt;=2022, OR(D11="Digital Marketing", D11="FinTech"))</formula>
    </cfRule>
  </conditionalFormatting>
  <conditionalFormatting sqref="D8:F8">
    <cfRule type="cellIs" dxfId="465" priority="43" operator="equal">
      <formula>"Select Year here"</formula>
    </cfRule>
  </conditionalFormatting>
  <conditionalFormatting sqref="E19:E42 E44:E55">
    <cfRule type="notContainsBlanks" dxfId="464" priority="371">
      <formula>LEN(TRIM(E19))&gt;0</formula>
    </cfRule>
  </conditionalFormatting>
  <conditionalFormatting sqref="E58">
    <cfRule type="containsText" dxfId="463" priority="56" operator="containsText" text="Check">
      <formula>NOT(ISERROR(SEARCH("Check",E58)))</formula>
    </cfRule>
  </conditionalFormatting>
  <conditionalFormatting sqref="F19:F42 F44:F57">
    <cfRule type="notContainsBlanks" dxfId="462" priority="372">
      <formula>LEN(TRIM(F19))&gt;0</formula>
    </cfRule>
  </conditionalFormatting>
  <conditionalFormatting sqref="F58:J58">
    <cfRule type="containsText" dxfId="461" priority="1" operator="containsText" text="STNY">
      <formula>NOT(ISERROR(SEARCH("STNY",F58)))</formula>
    </cfRule>
    <cfRule type="containsText" dxfId="460" priority="44" operator="containsText" text="DM">
      <formula>NOT(ISERROR(SEARCH("DM",F58)))</formula>
    </cfRule>
    <cfRule type="containsText" dxfId="459" priority="45" operator="containsText" text="FT">
      <formula>NOT(ISERROR(SEARCH("FT",F58)))</formula>
    </cfRule>
    <cfRule type="containsText" dxfId="458" priority="46" operator="containsText" text="SM">
      <formula>NOT(ISERROR(SEARCH("SM",F58)))</formula>
    </cfRule>
    <cfRule type="containsText" dxfId="457" priority="47" operator="containsText" text="MGMT">
      <formula>NOT(ISERROR(SEARCH("MGMT",F58)))</formula>
    </cfRule>
    <cfRule type="containsText" dxfId="456" priority="48" operator="containsText" text="IBM">
      <formula>NOT(ISERROR(SEARCH("IBM",F58)))</formula>
    </cfRule>
    <cfRule type="containsText" dxfId="455" priority="49" operator="containsText" text="EBS">
      <formula>NOT(ISERROR(SEARCH("EBS",F58)))</formula>
    </cfRule>
    <cfRule type="containsText" dxfId="454" priority="51" operator="containsText" text="BA">
      <formula>NOT(ISERROR(SEARCH("BA",F58)))</formula>
    </cfRule>
    <cfRule type="containsText" dxfId="453" priority="52" operator="containsText" text="BLT">
      <formula>NOT(ISERROR(SEARCH("BLT",F58)))</formula>
    </cfRule>
    <cfRule type="containsText" dxfId="452" priority="53" operator="containsText" text="BFM">
      <formula>NOT(ISERROR(SEARCH("BFM",F58)))</formula>
    </cfRule>
    <cfRule type="containsText" dxfId="451" priority="54" operator="containsText" text="AE">
      <formula>NOT(ISERROR(SEARCH("AE",F58)))</formula>
    </cfRule>
    <cfRule type="containsText" dxfId="450" priority="55" operator="containsText" text="ACCT">
      <formula>NOT(ISERROR(SEARCH("ACCT",F58)))</formula>
    </cfRule>
    <cfRule type="containsText" dxfId="449" priority="50" operator="containsText" text="ESB">
      <formula>NOT(ISERROR(SEARCH("ESB",F58)))</formula>
    </cfRule>
  </conditionalFormatting>
  <conditionalFormatting sqref="G19:G42 G44:G57">
    <cfRule type="notContainsBlanks" dxfId="448" priority="373">
      <formula>LEN(TRIM(G19))&gt;0</formula>
    </cfRule>
  </conditionalFormatting>
  <conditionalFormatting sqref="H19:H42 H44:H57">
    <cfRule type="notContainsBlanks" dxfId="447" priority="374">
      <formula>LEN(TRIM(H19))&gt;0</formula>
    </cfRule>
  </conditionalFormatting>
  <conditionalFormatting sqref="I19:I42 I44:I57">
    <cfRule type="notContainsBlanks" dxfId="446" priority="11">
      <formula>LEN(TRIM(I19))&gt;0</formula>
    </cfRule>
  </conditionalFormatting>
  <conditionalFormatting sqref="J6">
    <cfRule type="cellIs" dxfId="445" priority="195" operator="notEqual">
      <formula>24</formula>
    </cfRule>
  </conditionalFormatting>
  <conditionalFormatting sqref="J7">
    <cfRule type="cellIs" dxfId="444" priority="193" operator="greaterThan">
      <formula>10</formula>
    </cfRule>
  </conditionalFormatting>
  <conditionalFormatting sqref="J9">
    <cfRule type="cellIs" dxfId="443" priority="120" operator="lessThan">
      <formula>6</formula>
    </cfRule>
  </conditionalFormatting>
  <conditionalFormatting sqref="J11">
    <cfRule type="cellIs" dxfId="442" priority="84" operator="lessThan">
      <formula>8</formula>
    </cfRule>
  </conditionalFormatting>
  <conditionalFormatting sqref="J12">
    <cfRule type="cellIs" dxfId="441" priority="114" operator="lessThan">
      <formula>8</formula>
    </cfRule>
  </conditionalFormatting>
  <conditionalFormatting sqref="J19:J42 J44:J57">
    <cfRule type="notContainsBlanks" dxfId="440" priority="10">
      <formula>LEN(TRIM(J19))&gt;0</formula>
    </cfRule>
  </conditionalFormatting>
  <conditionalFormatting sqref="K19:K42 K44:K55">
    <cfRule type="cellIs" dxfId="439" priority="31" operator="equal">
      <formula>"No"</formula>
    </cfRule>
  </conditionalFormatting>
  <conditionalFormatting sqref="D14:D15">
    <cfRule type="cellIs" dxfId="438" priority="216" operator="equal">
      <formula>"Select Minor here"</formula>
    </cfRule>
  </conditionalFormatting>
  <conditionalFormatting sqref="D11:D13">
    <cfRule type="cellIs" dxfId="437" priority="367" operator="equal">
      <formula>"Select Major here"</formula>
    </cfRule>
  </conditionalFormatting>
  <printOptions horizontalCentered="1" verticalCentered="1"/>
  <pageMargins left="0.23622047244094491" right="0.23622047244094491" top="0.74803149606299213" bottom="0.74803149606299213" header="0.31496062992125984" footer="0.31496062992125984"/>
  <pageSetup paperSize="9" scale="69" orientation="portrait" r:id="rId1"/>
  <extLst>
    <ext xmlns:x14="http://schemas.microsoft.com/office/spreadsheetml/2009/9/main" uri="{78C0D931-6437-407d-A8EE-F0AAD7539E65}">
      <x14:conditionalFormattings>
        <x14:conditionalFormatting xmlns:xm="http://schemas.microsoft.com/office/excel/2006/main">
          <x14:cfRule type="expression" priority="2" id="{5049EBC2-6075-462E-B2F4-BB2D811883E1}">
            <xm:f>COUNTIF('Credit (Advanced Standing)'!$C$25:$C$40,D19)&gt;0</xm:f>
            <x14:dxf>
              <font>
                <color theme="0"/>
              </font>
              <fill>
                <patternFill>
                  <bgColor rgb="FFFF0000"/>
                </patternFill>
              </fill>
            </x14:dxf>
          </x14:cfRule>
          <xm:sqref>D19:D55</xm:sqref>
        </x14:conditionalFormatting>
        <x14:conditionalFormatting xmlns:xm="http://schemas.microsoft.com/office/excel/2006/main">
          <x14:cfRule type="expression" priority="117" id="{A4A94509-3D81-4399-AA93-5A3D535B2EE9}">
            <xm:f>$D$12=Lists!$B$3</xm:f>
            <x14:dxf>
              <fill>
                <patternFill>
                  <bgColor theme="7" tint="0.39994506668294322"/>
                </patternFill>
              </fill>
            </x14:dxf>
          </x14:cfRule>
          <xm:sqref>C13</xm:sqref>
        </x14:conditionalFormatting>
        <x14:conditionalFormatting xmlns:xm="http://schemas.microsoft.com/office/excel/2006/main">
          <x14:cfRule type="expression" priority="215" id="{F2E5820A-2896-4ED5-BECF-23506C12902B}">
            <xm:f>$D$12=Lists!$B$5</xm:f>
            <x14:dxf>
              <fill>
                <patternFill>
                  <bgColor theme="7" tint="0.39994506668294322"/>
                </patternFill>
              </fill>
            </x14:dxf>
          </x14:cfRule>
          <xm:sqref>C14</xm:sqref>
        </x14:conditionalFormatting>
        <x14:conditionalFormatting xmlns:xm="http://schemas.microsoft.com/office/excel/2006/main">
          <x14:cfRule type="expression" priority="220" id="{F2E5820A-2896-4ED5-BECF-23506C12902B}">
            <xm:f>$D$12=Lists!$B$6</xm:f>
            <x14:dxf>
              <fill>
                <patternFill>
                  <bgColor theme="7" tint="0.39994506668294322"/>
                </patternFill>
              </fill>
            </x14:dxf>
          </x14:cfRule>
          <xm:sqref>C14:C15</xm:sqref>
        </x14:conditionalFormatting>
        <x14:conditionalFormatting xmlns:xm="http://schemas.microsoft.com/office/excel/2006/main">
          <x14:cfRule type="expression" priority="83" id="{E0F5F249-2B84-4158-A4B9-CCB289D730D3}">
            <xm:f>$D$12=Lists!$B$5</xm:f>
            <x14:dxf>
              <font>
                <b val="0"/>
                <i val="0"/>
                <strike/>
                <color theme="0" tint="-0.499984740745262"/>
              </font>
              <fill>
                <patternFill>
                  <bgColor theme="0"/>
                </patternFill>
              </fill>
            </x14:dxf>
          </x14:cfRule>
          <x14:cfRule type="expression" priority="85" id="{B51E2A62-150E-4F16-B9A0-B5095372BD02}">
            <xm:f>$D$12=Lists!$B$6</xm:f>
            <x14:dxf>
              <font>
                <b val="0"/>
                <i val="0"/>
                <strike/>
                <color theme="0" tint="-0.499984740745262"/>
              </font>
              <fill>
                <patternFill>
                  <bgColor theme="0"/>
                </patternFill>
              </fill>
            </x14:dxf>
          </x14:cfRule>
          <xm:sqref>C13:D13</xm:sqref>
        </x14:conditionalFormatting>
        <x14:conditionalFormatting xmlns:xm="http://schemas.microsoft.com/office/excel/2006/main">
          <x14:cfRule type="expression" priority="75" id="{3DA01BE8-2092-446B-AF35-F973D40C4C66}">
            <xm:f>$D$12=Lists!$B$2</xm:f>
            <x14:dxf>
              <font>
                <strike/>
                <color theme="0" tint="-0.34998626667073579"/>
              </font>
              <fill>
                <patternFill>
                  <bgColor theme="0"/>
                </patternFill>
              </fill>
            </x14:dxf>
          </x14:cfRule>
          <x14:cfRule type="expression" priority="108" id="{A5985880-E13E-4EAC-AA9F-D71B0D01DDFF}">
            <xm:f>$D$12=Lists!$B$7</xm:f>
            <x14:dxf>
              <font>
                <b val="0"/>
                <i val="0"/>
                <strike/>
                <color theme="0" tint="-0.499984740745262"/>
              </font>
              <fill>
                <patternFill>
                  <bgColor theme="0"/>
                </patternFill>
              </fill>
            </x14:dxf>
          </x14:cfRule>
          <xm:sqref>C13:D15</xm:sqref>
        </x14:conditionalFormatting>
        <x14:conditionalFormatting xmlns:xm="http://schemas.microsoft.com/office/excel/2006/main">
          <x14:cfRule type="expression" priority="76" id="{F2BB2C3D-6B84-49FE-92DC-5138043E7134}">
            <xm:f>$D$12=Lists!$B$3</xm:f>
            <x14:dxf>
              <font>
                <b val="0"/>
                <i val="0"/>
                <strike/>
                <color theme="1" tint="0.499984740745262"/>
              </font>
              <fill>
                <patternFill>
                  <bgColor theme="0"/>
                </patternFill>
              </fill>
            </x14:dxf>
          </x14:cfRule>
          <xm:sqref>C14:D15</xm:sqref>
        </x14:conditionalFormatting>
        <x14:conditionalFormatting xmlns:xm="http://schemas.microsoft.com/office/excel/2006/main">
          <x14:cfRule type="expression" priority="86" id="{05B46DFD-7258-4D98-B48F-FAB7AD98EF85}">
            <xm:f>$D$12=Lists!$B$5</xm:f>
            <x14:dxf>
              <font>
                <b val="0"/>
                <i val="0"/>
                <strike/>
                <color theme="0" tint="-0.499984740745262"/>
              </font>
              <fill>
                <patternFill>
                  <bgColor theme="0"/>
                </patternFill>
              </fill>
            </x14:dxf>
          </x14:cfRule>
          <xm:sqref>C15:D15</xm:sqref>
        </x14:conditionalFormatting>
        <x14:conditionalFormatting xmlns:xm="http://schemas.microsoft.com/office/excel/2006/main">
          <x14:cfRule type="expression" priority="219" id="{ADB5E8DD-2431-4B6F-96B9-6181B3389B8B}">
            <xm:f>$D$12=Lists!$B$3</xm:f>
            <x14:dxf>
              <fill>
                <patternFill>
                  <bgColor theme="7" tint="0.79998168889431442"/>
                </patternFill>
              </fill>
            </x14:dxf>
          </x14:cfRule>
          <xm:sqref>D13</xm:sqref>
        </x14:conditionalFormatting>
        <x14:conditionalFormatting xmlns:xm="http://schemas.microsoft.com/office/excel/2006/main">
          <x14:cfRule type="expression" priority="368" id="{8194D805-61F6-49F1-90E7-0D27E74296B1}">
            <xm:f>$D$12=Lists!$B$2</xm:f>
            <x14:dxf>
              <fill>
                <patternFill>
                  <bgColor theme="0"/>
                </patternFill>
              </fill>
            </x14:dxf>
          </x14:cfRule>
          <xm:sqref>D13:D15</xm:sqref>
        </x14:conditionalFormatting>
        <x14:conditionalFormatting xmlns:xm="http://schemas.microsoft.com/office/excel/2006/main">
          <x14:cfRule type="expression" priority="217" id="{DDC9BD74-A93C-4785-B3A7-22A909B57E01}">
            <xm:f>$D$12=Lists!$B$5</xm:f>
            <x14:dxf>
              <fill>
                <patternFill>
                  <bgColor theme="7" tint="0.79998168889431442"/>
                </patternFill>
              </fill>
            </x14:dxf>
          </x14:cfRule>
          <xm:sqref>D14</xm:sqref>
        </x14:conditionalFormatting>
        <x14:conditionalFormatting xmlns:xm="http://schemas.microsoft.com/office/excel/2006/main">
          <x14:cfRule type="expression" priority="221" id="{286F5E5A-8CE7-4156-8E51-88677319D527}">
            <xm:f>$D$12=Lists!$B$6</xm:f>
            <x14:dxf>
              <fill>
                <patternFill>
                  <bgColor theme="7" tint="0.79998168889431442"/>
                </patternFill>
              </fill>
            </x14:dxf>
          </x14:cfRule>
          <x14:cfRule type="expression" priority="222" id="{B9A4BC50-9D4A-4FAB-BC9C-A50638210B81}">
            <xm:f>$D$12=Lists!$B$3</xm:f>
            <x14:dxf>
              <fill>
                <patternFill>
                  <bgColor theme="0"/>
                </patternFill>
              </fill>
            </x14:dxf>
          </x14:cfRule>
          <xm:sqref>D14:D15</xm:sqref>
        </x14:conditionalFormatting>
        <x14:conditionalFormatting xmlns:xm="http://schemas.microsoft.com/office/excel/2006/main">
          <x14:cfRule type="expression" priority="366" id="{1625FB20-12E2-430E-BA00-A97BE8A50763}">
            <xm:f>$D$12=Lists!$B$5</xm:f>
            <x14:dxf>
              <fill>
                <patternFill>
                  <bgColor theme="0"/>
                </patternFill>
              </fill>
            </x14:dxf>
          </x14:cfRule>
          <xm:sqref>D15</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19A68974-FE66-4122-93B1-02CF0F39073E}">
          <x14:formula1>
            <xm:f>Lists!$A$55:$A$57</xm:f>
          </x14:formula1>
          <xm:sqref>C45 C47</xm:sqref>
        </x14:dataValidation>
        <x14:dataValidation type="list" allowBlank="1" showInputMessage="1" showErrorMessage="1" xr:uid="{53A2D402-5824-438C-A26E-AD0CBD12CAD7}">
          <x14:formula1>
            <xm:f>Lists!$B$42:$B$50</xm:f>
          </x14:formula1>
          <xm:sqref>C52:C53 C48:C49 C46</xm:sqref>
        </x14:dataValidation>
        <x14:dataValidation type="list" allowBlank="1" showInputMessage="1" showErrorMessage="1" xr:uid="{07B04378-5E89-46A7-A121-74E057DFD650}">
          <x14:formula1>
            <xm:f>Lists!$A$35:$A$37</xm:f>
          </x14:formula1>
          <xm:sqref>C50:C51 C54:C55</xm:sqref>
        </x14:dataValidation>
        <x14:dataValidation type="list" allowBlank="1" showInputMessage="1" showErrorMessage="1" xr:uid="{AA4D6C18-52C1-494F-B5C7-2B75028E1B33}">
          <x14:formula1>
            <xm:f>Lists!$B$18:$B$21</xm:f>
          </x14:formula1>
          <xm:sqref>D10:E10</xm:sqref>
        </x14:dataValidation>
        <x14:dataValidation type="list" allowBlank="1" showErrorMessage="1" xr:uid="{D6F1BECC-75E4-4D05-872B-349EB475369B}">
          <x14:formula1>
            <xm:f>Lists!$A$18:$A$30</xm:f>
          </x14:formula1>
          <xm:sqref>D14:D15</xm:sqref>
        </x14:dataValidation>
        <x14:dataValidation type="list" allowBlank="1" showErrorMessage="1" xr:uid="{5454934A-64D8-48A8-84E5-69713046073A}">
          <x14:formula1>
            <xm:f>Lists!$A$2:$A$13</xm:f>
          </x14:formula1>
          <xm:sqref>D13 D11:E11</xm:sqref>
        </x14:dataValidation>
        <x14:dataValidation type="list" allowBlank="1" showErrorMessage="1" prompt="Insert Year here" xr:uid="{0E4ECEA1-743E-4113-A4E9-BF1841AA30CF}">
          <x14:formula1>
            <xm:f>Lists!$B$42:$B$50</xm:f>
          </x14:formula1>
          <xm:sqref>C44</xm:sqref>
        </x14:dataValidation>
        <x14:dataValidation type="list" allowBlank="1" showInputMessage="1" showErrorMessage="1" xr:uid="{5E4C1F66-9F45-4743-9C34-4219E4B126F9}">
          <x14:formula1>
            <xm:f>Lists!$A$42:$A$49</xm:f>
          </x14:formula1>
          <xm:sqref>D8:F8</xm:sqref>
        </x14:dataValidation>
        <x14:dataValidation type="list" allowBlank="1" showErrorMessage="1" xr:uid="{EAB13271-A58F-4C3F-B7B7-D300C3A17BB3}">
          <x14:formula1>
            <xm:f>Lists!$B$2:$B$7</xm:f>
          </x14:formula1>
          <xm:sqref>D12:E12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pageSetUpPr fitToPage="1"/>
  </sheetPr>
  <dimension ref="A1:L52"/>
  <sheetViews>
    <sheetView topLeftCell="A19" zoomScaleNormal="100" workbookViewId="0">
      <selection activeCell="C25" sqref="C25"/>
    </sheetView>
  </sheetViews>
  <sheetFormatPr defaultColWidth="14.453125" defaultRowHeight="15" customHeight="1"/>
  <cols>
    <col min="1" max="1" width="1" customWidth="1"/>
    <col min="2" max="2" width="4.1796875" customWidth="1"/>
    <col min="3" max="3" width="16.81640625" customWidth="1"/>
    <col min="4" max="9" width="11.26953125" customWidth="1"/>
    <col min="10" max="10" width="7.36328125" customWidth="1"/>
    <col min="11" max="11" width="4.26953125" customWidth="1"/>
    <col min="12" max="12" width="1" customWidth="1"/>
  </cols>
  <sheetData>
    <row r="1" spans="1:12" ht="5.25" customHeight="1">
      <c r="A1" s="5"/>
      <c r="B1" s="126"/>
      <c r="C1" s="126"/>
      <c r="D1" s="126"/>
      <c r="E1" s="126"/>
      <c r="F1" s="126"/>
      <c r="G1" s="126"/>
      <c r="H1" s="126"/>
      <c r="I1" s="126"/>
      <c r="J1" s="126"/>
      <c r="K1" s="126"/>
      <c r="L1" s="5"/>
    </row>
    <row r="2" spans="1:12" ht="12.75" customHeight="1">
      <c r="A2" s="125"/>
      <c r="B2" s="129"/>
      <c r="C2" s="131"/>
      <c r="D2" s="131"/>
      <c r="E2" s="131"/>
      <c r="F2" s="131"/>
      <c r="G2" s="131"/>
      <c r="H2" s="131"/>
      <c r="I2" s="131"/>
      <c r="J2" s="131"/>
      <c r="K2" s="130"/>
      <c r="L2" s="7"/>
    </row>
    <row r="3" spans="1:12" ht="36" customHeight="1">
      <c r="A3" s="125"/>
      <c r="B3" s="127"/>
      <c r="C3" s="381" t="s">
        <v>653</v>
      </c>
      <c r="D3" s="436"/>
      <c r="E3" s="436"/>
      <c r="F3" s="436"/>
      <c r="G3" s="436"/>
      <c r="H3" s="436"/>
      <c r="I3" s="436"/>
      <c r="J3" s="437"/>
      <c r="K3" s="128"/>
      <c r="L3" s="7"/>
    </row>
    <row r="4" spans="1:12" ht="15" customHeight="1">
      <c r="A4" s="125"/>
      <c r="B4" s="97"/>
      <c r="C4" s="438"/>
      <c r="D4" s="439"/>
      <c r="E4" s="439"/>
      <c r="F4" s="439"/>
      <c r="G4" s="439"/>
      <c r="H4" s="439"/>
      <c r="I4" s="439"/>
      <c r="J4" s="440"/>
      <c r="K4" s="98"/>
      <c r="L4" s="7"/>
    </row>
    <row r="5" spans="1:12" ht="19.5" customHeight="1">
      <c r="A5" s="125"/>
      <c r="B5" s="99"/>
      <c r="C5" s="441" t="s">
        <v>74</v>
      </c>
      <c r="D5" s="442"/>
      <c r="E5" s="442"/>
      <c r="F5" s="442"/>
      <c r="G5" s="443"/>
      <c r="H5" s="443"/>
      <c r="I5" s="443"/>
      <c r="J5" s="444"/>
      <c r="K5" s="100"/>
      <c r="L5" s="7"/>
    </row>
    <row r="6" spans="1:12" ht="30" customHeight="1">
      <c r="A6" s="125"/>
      <c r="B6" s="97"/>
      <c r="C6" s="445" t="s">
        <v>75</v>
      </c>
      <c r="D6" s="446"/>
      <c r="E6" s="446"/>
      <c r="F6" s="446"/>
      <c r="G6" s="447"/>
      <c r="H6" s="447"/>
      <c r="I6" s="447"/>
      <c r="J6" s="448"/>
      <c r="K6" s="98"/>
      <c r="L6" s="7"/>
    </row>
    <row r="7" spans="1:12" ht="15" customHeight="1">
      <c r="A7" s="125"/>
      <c r="B7" s="97"/>
      <c r="C7" s="449" t="s">
        <v>76</v>
      </c>
      <c r="D7" s="450"/>
      <c r="E7" s="450"/>
      <c r="F7" s="450"/>
      <c r="G7" s="451"/>
      <c r="H7" s="451"/>
      <c r="I7" s="451"/>
      <c r="J7" s="452"/>
      <c r="K7" s="98"/>
      <c r="L7" s="7"/>
    </row>
    <row r="8" spans="1:12" s="310" customFormat="1" ht="15" customHeight="1">
      <c r="A8" s="306"/>
      <c r="B8" s="307"/>
      <c r="C8" s="453" t="s">
        <v>77</v>
      </c>
      <c r="D8" s="454"/>
      <c r="E8" s="454"/>
      <c r="F8" s="454"/>
      <c r="G8" s="454"/>
      <c r="H8" s="454"/>
      <c r="I8" s="454"/>
      <c r="J8" s="455"/>
      <c r="K8" s="308"/>
      <c r="L8" s="309"/>
    </row>
    <row r="9" spans="1:12" ht="15" customHeight="1">
      <c r="A9" s="125"/>
      <c r="B9" s="101"/>
      <c r="C9" s="157"/>
      <c r="D9" s="157"/>
      <c r="E9" s="157"/>
      <c r="F9" s="157"/>
      <c r="G9" s="157"/>
      <c r="H9" s="157"/>
      <c r="I9" s="157"/>
      <c r="J9" s="157"/>
      <c r="K9" s="102"/>
      <c r="L9" s="7"/>
    </row>
    <row r="10" spans="1:12" ht="15" customHeight="1">
      <c r="A10" s="125"/>
      <c r="B10" s="97"/>
      <c r="C10" s="461" t="s">
        <v>654</v>
      </c>
      <c r="D10" s="462"/>
      <c r="E10" s="462"/>
      <c r="F10" s="462"/>
      <c r="G10" s="462"/>
      <c r="H10" s="462"/>
      <c r="I10" s="462"/>
      <c r="J10" s="463"/>
      <c r="K10" s="98"/>
      <c r="L10" s="7"/>
    </row>
    <row r="11" spans="1:12" ht="15" customHeight="1">
      <c r="A11" s="125"/>
      <c r="B11" s="97"/>
      <c r="C11" s="464"/>
      <c r="D11" s="465"/>
      <c r="E11" s="465"/>
      <c r="F11" s="465"/>
      <c r="G11" s="465"/>
      <c r="H11" s="465"/>
      <c r="I11" s="465"/>
      <c r="J11" s="466"/>
      <c r="K11" s="98"/>
      <c r="L11" s="7"/>
    </row>
    <row r="12" spans="1:12" ht="15" customHeight="1">
      <c r="A12" s="125"/>
      <c r="B12" s="97"/>
      <c r="C12" s="467"/>
      <c r="D12" s="468"/>
      <c r="E12" s="468"/>
      <c r="F12" s="468"/>
      <c r="G12" s="468"/>
      <c r="H12" s="468"/>
      <c r="I12" s="468"/>
      <c r="J12" s="469"/>
      <c r="K12" s="98"/>
      <c r="L12" s="7"/>
    </row>
    <row r="13" spans="1:12" ht="15" customHeight="1">
      <c r="A13" s="125"/>
      <c r="B13" s="101"/>
      <c r="C13" s="9"/>
      <c r="D13" s="9"/>
      <c r="E13" s="9"/>
      <c r="F13" s="9"/>
      <c r="G13" s="9"/>
      <c r="H13" s="9"/>
      <c r="I13" s="9"/>
      <c r="J13" s="9"/>
      <c r="K13" s="102"/>
      <c r="L13" s="7"/>
    </row>
    <row r="14" spans="1:12" s="279" customFormat="1" ht="15" customHeight="1">
      <c r="A14" s="294"/>
      <c r="B14" s="282"/>
      <c r="C14" s="283" t="s">
        <v>17</v>
      </c>
      <c r="D14" s="421" t="str">
        <f>IF(ISBLANK('Course Map'!D5:F5),"",'Course Map'!D5:F5)</f>
        <v/>
      </c>
      <c r="E14" s="421"/>
      <c r="F14" s="421"/>
      <c r="G14" s="281"/>
      <c r="H14" s="295"/>
      <c r="I14" s="295"/>
      <c r="J14" s="295"/>
      <c r="K14" s="296"/>
      <c r="L14" s="281"/>
    </row>
    <row r="15" spans="1:12" s="279" customFormat="1" ht="15" customHeight="1">
      <c r="A15" s="294"/>
      <c r="B15" s="282"/>
      <c r="C15" s="283" t="s">
        <v>19</v>
      </c>
      <c r="D15" s="421" t="str">
        <f>IF(ISBLANK('Course Map'!D6:F6),"",'Course Map'!D6:F6)</f>
        <v/>
      </c>
      <c r="E15" s="421"/>
      <c r="F15" s="421"/>
      <c r="G15" s="281"/>
      <c r="H15" s="295"/>
      <c r="I15" s="295"/>
      <c r="J15" s="295"/>
      <c r="K15" s="296"/>
      <c r="L15" s="281"/>
    </row>
    <row r="16" spans="1:12" s="279" customFormat="1" ht="15" customHeight="1">
      <c r="A16" s="294"/>
      <c r="B16" s="282"/>
      <c r="C16" s="283" t="s">
        <v>21</v>
      </c>
      <c r="D16" s="421" t="str">
        <f>IF(ISBLANK('Course Map'!D7:F7),"",'Course Map'!D7:F7)</f>
        <v/>
      </c>
      <c r="E16" s="421"/>
      <c r="F16" s="421"/>
      <c r="G16" s="281"/>
      <c r="H16" s="295"/>
      <c r="I16" s="295"/>
      <c r="J16" s="295"/>
      <c r="K16" s="296"/>
      <c r="L16" s="281"/>
    </row>
    <row r="17" spans="1:12" s="279" customFormat="1" ht="12.5">
      <c r="A17" s="294"/>
      <c r="B17" s="282"/>
      <c r="C17" s="295"/>
      <c r="D17" s="297"/>
      <c r="E17" s="297"/>
      <c r="F17" s="297"/>
      <c r="G17" s="295"/>
      <c r="H17" s="295"/>
      <c r="I17" s="295"/>
      <c r="J17" s="295"/>
      <c r="K17" s="296"/>
      <c r="L17" s="281"/>
    </row>
    <row r="18" spans="1:12" s="279" customFormat="1" ht="19.5" customHeight="1">
      <c r="A18" s="294"/>
      <c r="B18" s="99"/>
      <c r="C18" s="6" t="s">
        <v>78</v>
      </c>
      <c r="D18" s="456" t="s">
        <v>79</v>
      </c>
      <c r="E18" s="457"/>
      <c r="F18" s="281"/>
      <c r="G18" s="295"/>
      <c r="H18" s="295"/>
      <c r="I18" s="295"/>
      <c r="J18" s="295"/>
      <c r="K18" s="100"/>
      <c r="L18" s="281"/>
    </row>
    <row r="19" spans="1:12" s="279" customFormat="1" ht="15" customHeight="1">
      <c r="A19" s="294"/>
      <c r="B19" s="298"/>
      <c r="C19" s="63"/>
      <c r="D19" s="458" t="s">
        <v>80</v>
      </c>
      <c r="E19" s="459"/>
      <c r="F19" s="281"/>
      <c r="G19" s="295"/>
      <c r="H19" s="295"/>
      <c r="I19" s="295"/>
      <c r="J19" s="295"/>
      <c r="K19" s="299"/>
      <c r="L19" s="281"/>
    </row>
    <row r="20" spans="1:12" s="279" customFormat="1" ht="15" customHeight="1">
      <c r="A20" s="294"/>
      <c r="B20" s="300"/>
      <c r="C20" s="63"/>
      <c r="D20" s="460" t="s">
        <v>81</v>
      </c>
      <c r="E20" s="459"/>
      <c r="F20" s="281"/>
      <c r="G20" s="295"/>
      <c r="H20" s="295"/>
      <c r="I20" s="295"/>
      <c r="J20" s="295"/>
      <c r="K20" s="301"/>
      <c r="L20" s="281"/>
    </row>
    <row r="21" spans="1:12" s="279" customFormat="1" ht="15" customHeight="1">
      <c r="A21" s="294"/>
      <c r="B21" s="300"/>
      <c r="C21" s="63"/>
      <c r="D21" s="460" t="s">
        <v>82</v>
      </c>
      <c r="E21" s="459"/>
      <c r="F21" s="281"/>
      <c r="G21" s="295"/>
      <c r="H21" s="295"/>
      <c r="I21" s="295"/>
      <c r="J21" s="295"/>
      <c r="K21" s="301"/>
      <c r="L21" s="281"/>
    </row>
    <row r="22" spans="1:12" s="279" customFormat="1" ht="15" customHeight="1">
      <c r="A22" s="294"/>
      <c r="B22" s="302"/>
      <c r="C22" s="303"/>
      <c r="D22" s="326"/>
      <c r="E22" s="287"/>
      <c r="F22" s="304"/>
      <c r="G22" s="304"/>
      <c r="H22" s="304"/>
      <c r="I22" s="304"/>
      <c r="J22" s="304"/>
      <c r="K22" s="305"/>
      <c r="L22" s="281"/>
    </row>
    <row r="23" spans="1:12" s="279" customFormat="1" ht="19.5" customHeight="1">
      <c r="A23" s="294"/>
      <c r="B23" s="300"/>
      <c r="C23" s="434" t="s">
        <v>83</v>
      </c>
      <c r="D23" s="50" t="s">
        <v>30</v>
      </c>
      <c r="E23" s="323" t="s">
        <v>33</v>
      </c>
      <c r="F23" s="50" t="s">
        <v>35</v>
      </c>
      <c r="G23" s="50" t="s">
        <v>35</v>
      </c>
      <c r="H23" s="51" t="s">
        <v>84</v>
      </c>
      <c r="I23" s="52" t="s">
        <v>35</v>
      </c>
      <c r="J23" s="422"/>
      <c r="K23" s="305"/>
      <c r="L23" s="281"/>
    </row>
    <row r="24" spans="1:12" s="279" customFormat="1" ht="24">
      <c r="A24" s="294"/>
      <c r="B24" s="300"/>
      <c r="C24" s="435"/>
      <c r="D24" s="327" t="str">
        <f>'Course Map'!E18</f>
        <v>Business and Commerce Specified Study</v>
      </c>
      <c r="E24" s="324" t="str">
        <f>'Course Map'!F18</f>
        <v>Select Major here major</v>
      </c>
      <c r="F24" s="53" t="str">
        <f>'Course Map'!G18</f>
        <v>-</v>
      </c>
      <c r="G24" s="54" t="str">
        <f>'Course Map'!H18</f>
        <v>-</v>
      </c>
      <c r="H24" s="53" t="str">
        <f>'Course Map'!I18</f>
        <v>Business elective</v>
      </c>
      <c r="I24" s="151" t="str">
        <f>'Course Map'!J18</f>
        <v>Electives from other Schools</v>
      </c>
      <c r="J24" s="423"/>
      <c r="K24" s="305"/>
      <c r="L24" s="281"/>
    </row>
    <row r="25" spans="1:12" ht="15" customHeight="1">
      <c r="A25" s="125"/>
      <c r="B25" s="103"/>
      <c r="C25" s="55"/>
      <c r="D25" s="328" t="str">
        <f ca="1">IF($C25="","",
   IFERROR(
      IF(AND('Course Map'!$D$8&gt;=2019,'Course Map'!$D$8&lt;=2022),
         INDEX('2019-2022'!$A:$AE,
               MATCH($C25,'2019-2022'!$A:$A,0),
               MATCH(D$24,'2019-2022'!$1:$1,0)),
         INDEX(INDIRECT("'"&amp;'Course Map'!$D$8&amp;"'!A:AE"),
               MATCH($C25,INDIRECT("'"&amp;'Course Map'!$D$8&amp;"'!A:A"),0),
               MATCH(D$24,INDIRECT("'"&amp;'Course Map'!$D$8&amp;"'!1:1"),0))),
  "-"))</f>
        <v/>
      </c>
      <c r="E25" s="325" t="str">
        <f ca="1">IF($C25="","",
   IFERROR(
      IF(AND('Course Map'!$D$8&gt;=2019,'Course Map'!$D$8&lt;=2022),
         INDEX('2019-2022'!$A:$AE,
               MATCH($C25,'2019-2022'!$A:$A,0),
               MATCH(E$24,'2019-2022'!$1:$1,0)),
         INDEX(INDIRECT("'"&amp;'Course Map'!$D$8&amp;"'!A:AE"),
               MATCH($C25,INDIRECT("'"&amp;'Course Map'!$D$8&amp;"'!A:A"),0),
               MATCH(E$24,INDIRECT("'"&amp;'Course Map'!$D$8&amp;"'!1:1"),0))),
  "-"))</f>
        <v/>
      </c>
      <c r="F25" s="56" t="str">
        <f ca="1">IF($C25="","",
   IFERROR(
      IF(AND('Course Map'!$D$8&gt;=2019,'Course Map'!$D$8&lt;=2022),
         INDEX('2019-2022'!$A:$AE,
               MATCH($C25,'2019-2022'!$A:$A,0),
               MATCH(F$24,'2019-2022'!$1:$1,0)),
         INDEX(INDIRECT("'"&amp;'Course Map'!$D$8&amp;"'!A:AE"),
               MATCH($C25,INDIRECT("'"&amp;'Course Map'!$D$8&amp;"'!A:A"),0),
               MATCH(F$24,INDIRECT("'"&amp;'Course Map'!$D$8&amp;"'!1:1"),0))),
  "-"))</f>
        <v/>
      </c>
      <c r="G25" s="57" t="str">
        <f ca="1">IF($C25="","",
   IFERROR(
      IF(AND('Course Map'!$D$8&gt;=2019,'Course Map'!$D$8&lt;=2022),
         INDEX('2019-2022'!$A:$AE,
               MATCH($C25,'2019-2022'!$A:$A,0),
               MATCH(G$24,'2019-2022'!$1:$1,0)),
         INDEX(INDIRECT("'"&amp;'Course Map'!$D$8&amp;"'!A:AE"),
               MATCH($C25,INDIRECT("'"&amp;'Course Map'!$D$8&amp;"'!A:A"),0),
               MATCH(G$24,INDIRECT("'"&amp;'Course Map'!$D$8&amp;"'!1:1"),0))),
  "-"))</f>
        <v/>
      </c>
      <c r="H25" s="57" t="str">
        <f>IF(ISBLANK($C25),"",IF(AND($D25="-",$E25="-",$F25="-",$G25="-",IF(COUNTIF($C25,"AMU????"),0,1),IF(COUNTIF($C25,"FIT????"),0,1),IF(COUNTIF($C25,"MAT????"),0,1),IF(COUNTIF($C25,"MON????"),0,1),COUNTIF('2025'!$A:$A,$C25)=1),"Yes","-"))</f>
        <v/>
      </c>
      <c r="I25" s="152" t="str">
        <f>IF(ISBLANK($C25),"",IF(AND($D25="-",$E25="-",$F25="-",$G25="-",$H25="-"),"Yes","-"))</f>
        <v/>
      </c>
      <c r="J25" s="423"/>
      <c r="K25" s="106"/>
      <c r="L25" s="7"/>
    </row>
    <row r="26" spans="1:12" ht="15" customHeight="1">
      <c r="A26" s="125"/>
      <c r="B26" s="103"/>
      <c r="C26" s="58"/>
      <c r="D26" s="328" t="str">
        <f ca="1">IF($C26="","",
   IFERROR(
      IF(AND('Course Map'!$D$8&gt;=2019,'Course Map'!$D$8&lt;=2022),
         INDEX('2019-2022'!$A:$AE,
               MATCH($C26,'2019-2022'!$A:$A,0),
               MATCH(D$24,'2019-2022'!$1:$1,0)),
         INDEX(INDIRECT("'"&amp;'Course Map'!$D$8&amp;"'!A:AE"),
               MATCH($C26,INDIRECT("'"&amp;'Course Map'!$D$8&amp;"'!A:A"),0),
               MATCH(D$24,INDIRECT("'"&amp;'Course Map'!$D$8&amp;"'!1:1"),0))),
  "-"))</f>
        <v/>
      </c>
      <c r="E26" s="325" t="str">
        <f ca="1">IF($C26="","",
   IFERROR(
      IF(AND('Course Map'!$D$8&gt;=2019,'Course Map'!$D$8&lt;=2022),
         INDEX('2019-2022'!$A:$AE,
               MATCH($C26,'2019-2022'!$A:$A,0),
               MATCH(E$24,'2019-2022'!$1:$1,0)),
         INDEX(INDIRECT("'"&amp;'Course Map'!$D$8&amp;"'!A:AE"),
               MATCH($C26,INDIRECT("'"&amp;'Course Map'!$D$8&amp;"'!A:A"),0),
               MATCH(E$24,INDIRECT("'"&amp;'Course Map'!$D$8&amp;"'!1:1"),0))),
  "-"))</f>
        <v/>
      </c>
      <c r="F26" s="56" t="str">
        <f ca="1">IF($C26="","",
   IFERROR(
      IF(AND('Course Map'!$D$8&gt;=2019,'Course Map'!$D$8&lt;=2022),
         INDEX('2019-2022'!$A:$AE,
               MATCH($C26,'2019-2022'!$A:$A,0),
               MATCH(F$24,'2019-2022'!$1:$1,0)),
         INDEX(INDIRECT("'"&amp;'Course Map'!$D$8&amp;"'!A:AE"),
               MATCH($C26,INDIRECT("'"&amp;'Course Map'!$D$8&amp;"'!A:A"),0),
               MATCH(F$24,INDIRECT("'"&amp;'Course Map'!$D$8&amp;"'!1:1"),0))),
  "-"))</f>
        <v/>
      </c>
      <c r="G26" s="57" t="str">
        <f ca="1">IF($C26="","",
   IFERROR(
      IF(AND('Course Map'!$D$8&gt;=2019,'Course Map'!$D$8&lt;=2022),
         INDEX('2019-2022'!$A:$AE,
               MATCH($C26,'2019-2022'!$A:$A,0),
               MATCH(G$24,'2019-2022'!$1:$1,0)),
         INDEX(INDIRECT("'"&amp;'Course Map'!$D$8&amp;"'!A:AE"),
               MATCH($C26,INDIRECT("'"&amp;'Course Map'!$D$8&amp;"'!A:A"),0),
               MATCH(G$24,INDIRECT("'"&amp;'Course Map'!$D$8&amp;"'!1:1"),0))),
  "-"))</f>
        <v/>
      </c>
      <c r="H26" s="57" t="str">
        <f>IF(ISBLANK($C26),"",IF(AND($D26="-",$E26="-",$F26="-",$G26="-",IF(COUNTIF($C26,"AMU????"),0,1),IF(COUNTIF($C26,"FIT????"),0,1),IF(COUNTIF($C26,"MAT????"),0,1),IF(COUNTIF($C26,"MON????"),0,1),COUNTIF('2025'!$A:$A,$C26)=1),"Yes","-"))</f>
        <v/>
      </c>
      <c r="I26" s="153" t="str">
        <f t="shared" ref="I26:I40" si="0">IF(ISBLANK($C26),"",IF(AND($D26="-",$E26="-",$F26="-",$G26="-",$H26="-"),"Yes","-"))</f>
        <v/>
      </c>
      <c r="J26" s="423"/>
      <c r="K26" s="106"/>
      <c r="L26" s="7"/>
    </row>
    <row r="27" spans="1:12" ht="15" customHeight="1">
      <c r="A27" s="125"/>
      <c r="B27" s="103"/>
      <c r="C27" s="59"/>
      <c r="D27" s="328" t="str">
        <f ca="1">IF($C27="","",
   IFERROR(
      IF(AND('Course Map'!$D$8&gt;=2019,'Course Map'!$D$8&lt;=2022),
         INDEX('2019-2022'!$A:$AE,
               MATCH($C27,'2019-2022'!$A:$A,0),
               MATCH(D$24,'2019-2022'!$1:$1,0)),
         INDEX(INDIRECT("'"&amp;'Course Map'!$D$8&amp;"'!A:AE"),
               MATCH($C27,INDIRECT("'"&amp;'Course Map'!$D$8&amp;"'!A:A"),0),
               MATCH(D$24,INDIRECT("'"&amp;'Course Map'!$D$8&amp;"'!1:1"),0))),
  "-"))</f>
        <v/>
      </c>
      <c r="E27" s="325" t="str">
        <f ca="1">IF($C27="","",
   IFERROR(
      IF(AND('Course Map'!$D$8&gt;=2019,'Course Map'!$D$8&lt;=2022),
         INDEX('2019-2022'!$A:$AE,
               MATCH($C27,'2019-2022'!$A:$A,0),
               MATCH(E$24,'2019-2022'!$1:$1,0)),
         INDEX(INDIRECT("'"&amp;'Course Map'!$D$8&amp;"'!A:AE"),
               MATCH($C27,INDIRECT("'"&amp;'Course Map'!$D$8&amp;"'!A:A"),0),
               MATCH(E$24,INDIRECT("'"&amp;'Course Map'!$D$8&amp;"'!1:1"),0))),
  "-"))</f>
        <v/>
      </c>
      <c r="F27" s="56" t="str">
        <f ca="1">IF($C27="","",
   IFERROR(
      IF(AND('Course Map'!$D$8&gt;=2019,'Course Map'!$D$8&lt;=2022),
         INDEX('2019-2022'!$A:$AE,
               MATCH($C27,'2019-2022'!$A:$A,0),
               MATCH(F$24,'2019-2022'!$1:$1,0)),
         INDEX(INDIRECT("'"&amp;'Course Map'!$D$8&amp;"'!A:AE"),
               MATCH($C27,INDIRECT("'"&amp;'Course Map'!$D$8&amp;"'!A:A"),0),
               MATCH(F$24,INDIRECT("'"&amp;'Course Map'!$D$8&amp;"'!1:1"),0))),
  "-"))</f>
        <v/>
      </c>
      <c r="G27" s="57" t="str">
        <f ca="1">IF($C27="","",
   IFERROR(
      IF(AND('Course Map'!$D$8&gt;=2019,'Course Map'!$D$8&lt;=2022),
         INDEX('2019-2022'!$A:$AE,
               MATCH($C27,'2019-2022'!$A:$A,0),
               MATCH(G$24,'2019-2022'!$1:$1,0)),
         INDEX(INDIRECT("'"&amp;'Course Map'!$D$8&amp;"'!A:AE"),
               MATCH($C27,INDIRECT("'"&amp;'Course Map'!$D$8&amp;"'!A:A"),0),
               MATCH(G$24,INDIRECT("'"&amp;'Course Map'!$D$8&amp;"'!1:1"),0))),
  "-"))</f>
        <v/>
      </c>
      <c r="H27" s="57" t="str">
        <f>IF(ISBLANK($C27),"",IF(AND($D27="-",$E27="-",$F27="-",$G27="-",IF(COUNTIF($C27,"AMU????"),0,1),IF(COUNTIF($C27,"FIT????"),0,1),IF(COUNTIF($C27,"MAT????"),0,1),IF(COUNTIF($C27,"MON????"),0,1),COUNTIF('2025'!$A:$A,$C27)=1),"Yes","-"))</f>
        <v/>
      </c>
      <c r="I27" s="153" t="str">
        <f t="shared" si="0"/>
        <v/>
      </c>
      <c r="J27" s="423"/>
      <c r="K27" s="106"/>
      <c r="L27" s="7"/>
    </row>
    <row r="28" spans="1:12" ht="15" customHeight="1">
      <c r="A28" s="125"/>
      <c r="B28" s="103"/>
      <c r="C28" s="58"/>
      <c r="D28" s="328" t="str">
        <f ca="1">IF($C28="","",
   IFERROR(
      IF(AND('Course Map'!$D$8&gt;=2019,'Course Map'!$D$8&lt;=2022),
         INDEX('2019-2022'!$A:$AE,
               MATCH($C28,'2019-2022'!$A:$A,0),
               MATCH(D$24,'2019-2022'!$1:$1,0)),
         INDEX(INDIRECT("'"&amp;'Course Map'!$D$8&amp;"'!A:AE"),
               MATCH($C28,INDIRECT("'"&amp;'Course Map'!$D$8&amp;"'!A:A"),0),
               MATCH(D$24,INDIRECT("'"&amp;'Course Map'!$D$8&amp;"'!1:1"),0))),
  "-"))</f>
        <v/>
      </c>
      <c r="E28" s="325" t="str">
        <f ca="1">IF($C28="","",
   IFERROR(
      IF(AND('Course Map'!$D$8&gt;=2019,'Course Map'!$D$8&lt;=2022),
         INDEX('2019-2022'!$A:$AE,
               MATCH($C28,'2019-2022'!$A:$A,0),
               MATCH(E$24,'2019-2022'!$1:$1,0)),
         INDEX(INDIRECT("'"&amp;'Course Map'!$D$8&amp;"'!A:AE"),
               MATCH($C28,INDIRECT("'"&amp;'Course Map'!$D$8&amp;"'!A:A"),0),
               MATCH(E$24,INDIRECT("'"&amp;'Course Map'!$D$8&amp;"'!1:1"),0))),
  "-"))</f>
        <v/>
      </c>
      <c r="F28" s="56" t="str">
        <f ca="1">IF($C28="","",
   IFERROR(
      IF(AND('Course Map'!$D$8&gt;=2019,'Course Map'!$D$8&lt;=2022),
         INDEX('2019-2022'!$A:$AE,
               MATCH($C28,'2019-2022'!$A:$A,0),
               MATCH(F$24,'2019-2022'!$1:$1,0)),
         INDEX(INDIRECT("'"&amp;'Course Map'!$D$8&amp;"'!A:AE"),
               MATCH($C28,INDIRECT("'"&amp;'Course Map'!$D$8&amp;"'!A:A"),0),
               MATCH(F$24,INDIRECT("'"&amp;'Course Map'!$D$8&amp;"'!1:1"),0))),
  "-"))</f>
        <v/>
      </c>
      <c r="G28" s="57" t="str">
        <f ca="1">IF($C28="","",
   IFERROR(
      IF(AND('Course Map'!$D$8&gt;=2019,'Course Map'!$D$8&lt;=2022),
         INDEX('2019-2022'!$A:$AE,
               MATCH($C28,'2019-2022'!$A:$A,0),
               MATCH(G$24,'2019-2022'!$1:$1,0)),
         INDEX(INDIRECT("'"&amp;'Course Map'!$D$8&amp;"'!A:AE"),
               MATCH($C28,INDIRECT("'"&amp;'Course Map'!$D$8&amp;"'!A:A"),0),
               MATCH(G$24,INDIRECT("'"&amp;'Course Map'!$D$8&amp;"'!1:1"),0))),
  "-"))</f>
        <v/>
      </c>
      <c r="H28" s="57" t="str">
        <f>IF(ISBLANK($C28),"",IF(AND($D28="-",$E28="-",$F28="-",$G28="-",IF(COUNTIF($C28,"AMU????"),0,1),IF(COUNTIF($C28,"FIT????"),0,1),IF(COUNTIF($C28,"MAT????"),0,1),IF(COUNTIF($C28,"MON????"),0,1),COUNTIF('2025'!$A:$A,$C28)=1),"Yes","-"))</f>
        <v/>
      </c>
      <c r="I28" s="153" t="str">
        <f t="shared" si="0"/>
        <v/>
      </c>
      <c r="J28" s="423"/>
      <c r="K28" s="106"/>
      <c r="L28" s="7"/>
    </row>
    <row r="29" spans="1:12" ht="15" customHeight="1">
      <c r="A29" s="125"/>
      <c r="B29" s="103"/>
      <c r="C29" s="59"/>
      <c r="D29" s="328" t="str">
        <f ca="1">IF($C29="","",
   IFERROR(
      IF(AND('Course Map'!$D$8&gt;=2019,'Course Map'!$D$8&lt;=2022),
         INDEX('2019-2022'!$A:$AE,
               MATCH($C29,'2019-2022'!$A:$A,0),
               MATCH(D$24,'2019-2022'!$1:$1,0)),
         INDEX(INDIRECT("'"&amp;'Course Map'!$D$8&amp;"'!A:AE"),
               MATCH($C29,INDIRECT("'"&amp;'Course Map'!$D$8&amp;"'!A:A"),0),
               MATCH(D$24,INDIRECT("'"&amp;'Course Map'!$D$8&amp;"'!1:1"),0))),
  "-"))</f>
        <v/>
      </c>
      <c r="E29" s="325" t="str">
        <f ca="1">IF($C29="","",
   IFERROR(
      IF(AND('Course Map'!$D$8&gt;=2019,'Course Map'!$D$8&lt;=2022),
         INDEX('2019-2022'!$A:$AE,
               MATCH($C29,'2019-2022'!$A:$A,0),
               MATCH(E$24,'2019-2022'!$1:$1,0)),
         INDEX(INDIRECT("'"&amp;'Course Map'!$D$8&amp;"'!A:AE"),
               MATCH($C29,INDIRECT("'"&amp;'Course Map'!$D$8&amp;"'!A:A"),0),
               MATCH(E$24,INDIRECT("'"&amp;'Course Map'!$D$8&amp;"'!1:1"),0))),
  "-"))</f>
        <v/>
      </c>
      <c r="F29" s="56" t="str">
        <f ca="1">IF($C29="","",
   IFERROR(
      IF(AND('Course Map'!$D$8&gt;=2019,'Course Map'!$D$8&lt;=2022),
         INDEX('2019-2022'!$A:$AE,
               MATCH($C29,'2019-2022'!$A:$A,0),
               MATCH(F$24,'2019-2022'!$1:$1,0)),
         INDEX(INDIRECT("'"&amp;'Course Map'!$D$8&amp;"'!A:AE"),
               MATCH($C29,INDIRECT("'"&amp;'Course Map'!$D$8&amp;"'!A:A"),0),
               MATCH(F$24,INDIRECT("'"&amp;'Course Map'!$D$8&amp;"'!1:1"),0))),
  "-"))</f>
        <v/>
      </c>
      <c r="G29" s="57" t="str">
        <f ca="1">IF($C29="","",
   IFERROR(
      IF(AND('Course Map'!$D$8&gt;=2019,'Course Map'!$D$8&lt;=2022),
         INDEX('2019-2022'!$A:$AE,
               MATCH($C29,'2019-2022'!$A:$A,0),
               MATCH(G$24,'2019-2022'!$1:$1,0)),
         INDEX(INDIRECT("'"&amp;'Course Map'!$D$8&amp;"'!A:AE"),
               MATCH($C29,INDIRECT("'"&amp;'Course Map'!$D$8&amp;"'!A:A"),0),
               MATCH(G$24,INDIRECT("'"&amp;'Course Map'!$D$8&amp;"'!1:1"),0))),
  "-"))</f>
        <v/>
      </c>
      <c r="H29" s="57" t="str">
        <f>IF(ISBLANK($C29),"",IF(AND($D29="-",$E29="-",$F29="-",$G29="-",IF(COUNTIF($C29,"AMU????"),0,1),IF(COUNTIF($C29,"FIT????"),0,1),IF(COUNTIF($C29,"MAT????"),0,1),IF(COUNTIF($C29,"MON????"),0,1),COUNTIF('2025'!$A:$A,$C29)=1),"Yes","-"))</f>
        <v/>
      </c>
      <c r="I29" s="153" t="str">
        <f t="shared" si="0"/>
        <v/>
      </c>
      <c r="J29" s="423"/>
      <c r="K29" s="106"/>
      <c r="L29" s="7"/>
    </row>
    <row r="30" spans="1:12" ht="15" customHeight="1">
      <c r="A30" s="125"/>
      <c r="B30" s="103"/>
      <c r="C30" s="58"/>
      <c r="D30" s="328" t="str">
        <f ca="1">IF($C30="","",
   IFERROR(
      IF(AND('Course Map'!$D$8&gt;=2019,'Course Map'!$D$8&lt;=2022),
         INDEX('2019-2022'!$A:$AE,
               MATCH($C30,'2019-2022'!$A:$A,0),
               MATCH(D$24,'2019-2022'!$1:$1,0)),
         INDEX(INDIRECT("'"&amp;'Course Map'!$D$8&amp;"'!A:AE"),
               MATCH($C30,INDIRECT("'"&amp;'Course Map'!$D$8&amp;"'!A:A"),0),
               MATCH(D$24,INDIRECT("'"&amp;'Course Map'!$D$8&amp;"'!1:1"),0))),
  "-"))</f>
        <v/>
      </c>
      <c r="E30" s="325" t="str">
        <f ca="1">IF($C30="","",
   IFERROR(
      IF(AND('Course Map'!$D$8&gt;=2019,'Course Map'!$D$8&lt;=2022),
         INDEX('2019-2022'!$A:$AE,
               MATCH($C30,'2019-2022'!$A:$A,0),
               MATCH(E$24,'2019-2022'!$1:$1,0)),
         INDEX(INDIRECT("'"&amp;'Course Map'!$D$8&amp;"'!A:AE"),
               MATCH($C30,INDIRECT("'"&amp;'Course Map'!$D$8&amp;"'!A:A"),0),
               MATCH(E$24,INDIRECT("'"&amp;'Course Map'!$D$8&amp;"'!1:1"),0))),
  "-"))</f>
        <v/>
      </c>
      <c r="F30" s="56" t="str">
        <f ca="1">IF($C30="","",
   IFERROR(
      IF(AND('Course Map'!$D$8&gt;=2019,'Course Map'!$D$8&lt;=2022),
         INDEX('2019-2022'!$A:$AE,
               MATCH($C30,'2019-2022'!$A:$A,0),
               MATCH(F$24,'2019-2022'!$1:$1,0)),
         INDEX(INDIRECT("'"&amp;'Course Map'!$D$8&amp;"'!A:AE"),
               MATCH($C30,INDIRECT("'"&amp;'Course Map'!$D$8&amp;"'!A:A"),0),
               MATCH(F$24,INDIRECT("'"&amp;'Course Map'!$D$8&amp;"'!1:1"),0))),
  "-"))</f>
        <v/>
      </c>
      <c r="G30" s="57" t="str">
        <f ca="1">IF($C30="","",
   IFERROR(
      IF(AND('Course Map'!$D$8&gt;=2019,'Course Map'!$D$8&lt;=2022),
         INDEX('2019-2022'!$A:$AE,
               MATCH($C30,'2019-2022'!$A:$A,0),
               MATCH(G$24,'2019-2022'!$1:$1,0)),
         INDEX(INDIRECT("'"&amp;'Course Map'!$D$8&amp;"'!A:AE"),
               MATCH($C30,INDIRECT("'"&amp;'Course Map'!$D$8&amp;"'!A:A"),0),
               MATCH(G$24,INDIRECT("'"&amp;'Course Map'!$D$8&amp;"'!1:1"),0))),
  "-"))</f>
        <v/>
      </c>
      <c r="H30" s="57" t="str">
        <f>IF(ISBLANK($C30),"",IF(AND($D30="-",$E30="-",$F30="-",$G30="-",IF(COUNTIF($C30,"AMU????"),0,1),IF(COUNTIF($C30,"FIT????"),0,1),IF(COUNTIF($C30,"MAT????"),0,1),IF(COUNTIF($C30,"MON????"),0,1),COUNTIF('2025'!$A:$A,$C30)=1),"Yes","-"))</f>
        <v/>
      </c>
      <c r="I30" s="153" t="str">
        <f t="shared" si="0"/>
        <v/>
      </c>
      <c r="J30" s="423"/>
      <c r="K30" s="106"/>
      <c r="L30" s="7"/>
    </row>
    <row r="31" spans="1:12" ht="15" customHeight="1">
      <c r="A31" s="125"/>
      <c r="B31" s="103"/>
      <c r="C31" s="59"/>
      <c r="D31" s="328" t="str">
        <f ca="1">IF($C31="","",
   IFERROR(
      IF(AND('Course Map'!$D$8&gt;=2019,'Course Map'!$D$8&lt;=2022),
         INDEX('2019-2022'!$A:$AE,
               MATCH($C31,'2019-2022'!$A:$A,0),
               MATCH(D$24,'2019-2022'!$1:$1,0)),
         INDEX(INDIRECT("'"&amp;'Course Map'!$D$8&amp;"'!A:AE"),
               MATCH($C31,INDIRECT("'"&amp;'Course Map'!$D$8&amp;"'!A:A"),0),
               MATCH(D$24,INDIRECT("'"&amp;'Course Map'!$D$8&amp;"'!1:1"),0))),
  "-"))</f>
        <v/>
      </c>
      <c r="E31" s="325" t="str">
        <f ca="1">IF($C31="","",
   IFERROR(
      IF(AND('Course Map'!$D$8&gt;=2019,'Course Map'!$D$8&lt;=2022),
         INDEX('2019-2022'!$A:$AE,
               MATCH($C31,'2019-2022'!$A:$A,0),
               MATCH(E$24,'2019-2022'!$1:$1,0)),
         INDEX(INDIRECT("'"&amp;'Course Map'!$D$8&amp;"'!A:AE"),
               MATCH($C31,INDIRECT("'"&amp;'Course Map'!$D$8&amp;"'!A:A"),0),
               MATCH(E$24,INDIRECT("'"&amp;'Course Map'!$D$8&amp;"'!1:1"),0))),
  "-"))</f>
        <v/>
      </c>
      <c r="F31" s="56" t="str">
        <f ca="1">IF($C31="","",
   IFERROR(
      IF(AND('Course Map'!$D$8&gt;=2019,'Course Map'!$D$8&lt;=2022),
         INDEX('2019-2022'!$A:$AE,
               MATCH($C31,'2019-2022'!$A:$A,0),
               MATCH(F$24,'2019-2022'!$1:$1,0)),
         INDEX(INDIRECT("'"&amp;'Course Map'!$D$8&amp;"'!A:AE"),
               MATCH($C31,INDIRECT("'"&amp;'Course Map'!$D$8&amp;"'!A:A"),0),
               MATCH(F$24,INDIRECT("'"&amp;'Course Map'!$D$8&amp;"'!1:1"),0))),
  "-"))</f>
        <v/>
      </c>
      <c r="G31" s="57" t="str">
        <f ca="1">IF($C31="","",
   IFERROR(
      IF(AND('Course Map'!$D$8&gt;=2019,'Course Map'!$D$8&lt;=2022),
         INDEX('2019-2022'!$A:$AE,
               MATCH($C31,'2019-2022'!$A:$A,0),
               MATCH(G$24,'2019-2022'!$1:$1,0)),
         INDEX(INDIRECT("'"&amp;'Course Map'!$D$8&amp;"'!A:AE"),
               MATCH($C31,INDIRECT("'"&amp;'Course Map'!$D$8&amp;"'!A:A"),0),
               MATCH(G$24,INDIRECT("'"&amp;'Course Map'!$D$8&amp;"'!1:1"),0))),
  "-"))</f>
        <v/>
      </c>
      <c r="H31" s="57" t="str">
        <f>IF(ISBLANK($C31),"",IF(AND($D31="-",$E31="-",$F31="-",$G31="-",IF(COUNTIF($C31,"AMU????"),0,1),IF(COUNTIF($C31,"FIT????"),0,1),IF(COUNTIF($C31,"MAT????"),0,1),IF(COUNTIF($C31,"MON????"),0,1),COUNTIF('2025'!$A:$A,$C31)=1),"Yes","-"))</f>
        <v/>
      </c>
      <c r="I31" s="153" t="str">
        <f t="shared" si="0"/>
        <v/>
      </c>
      <c r="J31" s="423"/>
      <c r="K31" s="106"/>
      <c r="L31" s="7"/>
    </row>
    <row r="32" spans="1:12" ht="15" customHeight="1">
      <c r="A32" s="125"/>
      <c r="B32" s="103"/>
      <c r="C32" s="58"/>
      <c r="D32" s="328" t="str">
        <f ca="1">IF($C32="","",
   IFERROR(
      IF(AND('Course Map'!$D$8&gt;=2019,'Course Map'!$D$8&lt;=2022),
         INDEX('2019-2022'!$A:$AE,
               MATCH($C32,'2019-2022'!$A:$A,0),
               MATCH(D$24,'2019-2022'!$1:$1,0)),
         INDEX(INDIRECT("'"&amp;'Course Map'!$D$8&amp;"'!A:AE"),
               MATCH($C32,INDIRECT("'"&amp;'Course Map'!$D$8&amp;"'!A:A"),0),
               MATCH(D$24,INDIRECT("'"&amp;'Course Map'!$D$8&amp;"'!1:1"),0))),
  "-"))</f>
        <v/>
      </c>
      <c r="E32" s="325" t="str">
        <f ca="1">IF($C32="","",
   IFERROR(
      IF(AND('Course Map'!$D$8&gt;=2019,'Course Map'!$D$8&lt;=2022),
         INDEX('2019-2022'!$A:$AE,
               MATCH($C32,'2019-2022'!$A:$A,0),
               MATCH(E$24,'2019-2022'!$1:$1,0)),
         INDEX(INDIRECT("'"&amp;'Course Map'!$D$8&amp;"'!A:AE"),
               MATCH($C32,INDIRECT("'"&amp;'Course Map'!$D$8&amp;"'!A:A"),0),
               MATCH(E$24,INDIRECT("'"&amp;'Course Map'!$D$8&amp;"'!1:1"),0))),
  "-"))</f>
        <v/>
      </c>
      <c r="F32" s="56" t="str">
        <f ca="1">IF($C32="","",
   IFERROR(
      IF(AND('Course Map'!$D$8&gt;=2019,'Course Map'!$D$8&lt;=2022),
         INDEX('2019-2022'!$A:$AE,
               MATCH($C32,'2019-2022'!$A:$A,0),
               MATCH(F$24,'2019-2022'!$1:$1,0)),
         INDEX(INDIRECT("'"&amp;'Course Map'!$D$8&amp;"'!A:AE"),
               MATCH($C32,INDIRECT("'"&amp;'Course Map'!$D$8&amp;"'!A:A"),0),
               MATCH(F$24,INDIRECT("'"&amp;'Course Map'!$D$8&amp;"'!1:1"),0))),
  "-"))</f>
        <v/>
      </c>
      <c r="G32" s="57" t="str">
        <f ca="1">IF($C32="","",
   IFERROR(
      IF(AND('Course Map'!$D$8&gt;=2019,'Course Map'!$D$8&lt;=2022),
         INDEX('2019-2022'!$A:$AE,
               MATCH($C32,'2019-2022'!$A:$A,0),
               MATCH(G$24,'2019-2022'!$1:$1,0)),
         INDEX(INDIRECT("'"&amp;'Course Map'!$D$8&amp;"'!A:AE"),
               MATCH($C32,INDIRECT("'"&amp;'Course Map'!$D$8&amp;"'!A:A"),0),
               MATCH(G$24,INDIRECT("'"&amp;'Course Map'!$D$8&amp;"'!1:1"),0))),
  "-"))</f>
        <v/>
      </c>
      <c r="H32" s="57" t="str">
        <f>IF(ISBLANK($C32),"",IF(AND($D32="-",$E32="-",$F32="-",$G32="-",IF(COUNTIF($C32,"AMU????"),0,1),IF(COUNTIF($C32,"FIT????"),0,1),IF(COUNTIF($C32,"MAT????"),0,1),IF(COUNTIF($C32,"MON????"),0,1),COUNTIF('2025'!$A:$A,$C32)=1),"Yes","-"))</f>
        <v/>
      </c>
      <c r="I32" s="153" t="str">
        <f t="shared" si="0"/>
        <v/>
      </c>
      <c r="J32" s="423"/>
      <c r="K32" s="106"/>
      <c r="L32" s="7"/>
    </row>
    <row r="33" spans="1:12" ht="15" customHeight="1">
      <c r="A33" s="125"/>
      <c r="B33" s="103"/>
      <c r="C33" s="59"/>
      <c r="D33" s="328" t="str">
        <f ca="1">IF($C33="","",
   IFERROR(
      IF(AND('Course Map'!$D$8&gt;=2019,'Course Map'!$D$8&lt;=2022),
         INDEX('2019-2022'!$A:$AE,
               MATCH($C33,'2019-2022'!$A:$A,0),
               MATCH(D$24,'2019-2022'!$1:$1,0)),
         INDEX(INDIRECT("'"&amp;'Course Map'!$D$8&amp;"'!A:AE"),
               MATCH($C33,INDIRECT("'"&amp;'Course Map'!$D$8&amp;"'!A:A"),0),
               MATCH(D$24,INDIRECT("'"&amp;'Course Map'!$D$8&amp;"'!1:1"),0))),
  "-"))</f>
        <v/>
      </c>
      <c r="E33" s="325" t="str">
        <f ca="1">IF($C33="","",
   IFERROR(
      IF(AND('Course Map'!$D$8&gt;=2019,'Course Map'!$D$8&lt;=2022),
         INDEX('2019-2022'!$A:$AE,
               MATCH($C33,'2019-2022'!$A:$A,0),
               MATCH(E$24,'2019-2022'!$1:$1,0)),
         INDEX(INDIRECT("'"&amp;'Course Map'!$D$8&amp;"'!A:AE"),
               MATCH($C33,INDIRECT("'"&amp;'Course Map'!$D$8&amp;"'!A:A"),0),
               MATCH(E$24,INDIRECT("'"&amp;'Course Map'!$D$8&amp;"'!1:1"),0))),
  "-"))</f>
        <v/>
      </c>
      <c r="F33" s="56" t="str">
        <f ca="1">IF($C33="","",
   IFERROR(
      IF(AND('Course Map'!$D$8&gt;=2019,'Course Map'!$D$8&lt;=2022),
         INDEX('2019-2022'!$A:$AE,
               MATCH($C33,'2019-2022'!$A:$A,0),
               MATCH(F$24,'2019-2022'!$1:$1,0)),
         INDEX(INDIRECT("'"&amp;'Course Map'!$D$8&amp;"'!A:AE"),
               MATCH($C33,INDIRECT("'"&amp;'Course Map'!$D$8&amp;"'!A:A"),0),
               MATCH(F$24,INDIRECT("'"&amp;'Course Map'!$D$8&amp;"'!1:1"),0))),
  "-"))</f>
        <v/>
      </c>
      <c r="G33" s="57" t="str">
        <f ca="1">IF($C33="","",
   IFERROR(
      IF(AND('Course Map'!$D$8&gt;=2019,'Course Map'!$D$8&lt;=2022),
         INDEX('2019-2022'!$A:$AE,
               MATCH($C33,'2019-2022'!$A:$A,0),
               MATCH(G$24,'2019-2022'!$1:$1,0)),
         INDEX(INDIRECT("'"&amp;'Course Map'!$D$8&amp;"'!A:AE"),
               MATCH($C33,INDIRECT("'"&amp;'Course Map'!$D$8&amp;"'!A:A"),0),
               MATCH(G$24,INDIRECT("'"&amp;'Course Map'!$D$8&amp;"'!1:1"),0))),
  "-"))</f>
        <v/>
      </c>
      <c r="H33" s="57" t="str">
        <f>IF(ISBLANK($C33),"",IF(AND($D33="-",$E33="-",$F33="-",$G33="-",IF(COUNTIF($C33,"AMU????"),0,1),IF(COUNTIF($C33,"FIT????"),0,1),IF(COUNTIF($C33,"MAT????"),0,1),IF(COUNTIF($C33,"MON????"),0,1),COUNTIF('2025'!$A:$A,$C33)=1),"Yes","-"))</f>
        <v/>
      </c>
      <c r="I33" s="153" t="str">
        <f t="shared" si="0"/>
        <v/>
      </c>
      <c r="J33" s="423"/>
      <c r="K33" s="106"/>
      <c r="L33" s="7"/>
    </row>
    <row r="34" spans="1:12" ht="15" customHeight="1">
      <c r="A34" s="125"/>
      <c r="B34" s="103"/>
      <c r="C34" s="58"/>
      <c r="D34" s="328" t="str">
        <f ca="1">IF($C34="","",
   IFERROR(
      IF(AND('Course Map'!$D$8&gt;=2019,'Course Map'!$D$8&lt;=2022),
         INDEX('2019-2022'!$A:$AE,
               MATCH($C34,'2019-2022'!$A:$A,0),
               MATCH(D$24,'2019-2022'!$1:$1,0)),
         INDEX(INDIRECT("'"&amp;'Course Map'!$D$8&amp;"'!A:AE"),
               MATCH($C34,INDIRECT("'"&amp;'Course Map'!$D$8&amp;"'!A:A"),0),
               MATCH(D$24,INDIRECT("'"&amp;'Course Map'!$D$8&amp;"'!1:1"),0))),
  "-"))</f>
        <v/>
      </c>
      <c r="E34" s="325" t="str">
        <f ca="1">IF($C34="","",
   IFERROR(
      IF(AND('Course Map'!$D$8&gt;=2019,'Course Map'!$D$8&lt;=2022),
         INDEX('2019-2022'!$A:$AE,
               MATCH($C34,'2019-2022'!$A:$A,0),
               MATCH(E$24,'2019-2022'!$1:$1,0)),
         INDEX(INDIRECT("'"&amp;'Course Map'!$D$8&amp;"'!A:AE"),
               MATCH($C34,INDIRECT("'"&amp;'Course Map'!$D$8&amp;"'!A:A"),0),
               MATCH(E$24,INDIRECT("'"&amp;'Course Map'!$D$8&amp;"'!1:1"),0))),
  "-"))</f>
        <v/>
      </c>
      <c r="F34" s="56" t="str">
        <f ca="1">IF($C34="","",
   IFERROR(
      IF(AND('Course Map'!$D$8&gt;=2019,'Course Map'!$D$8&lt;=2022),
         INDEX('2019-2022'!$A:$AE,
               MATCH($C34,'2019-2022'!$A:$A,0),
               MATCH(F$24,'2019-2022'!$1:$1,0)),
         INDEX(INDIRECT("'"&amp;'Course Map'!$D$8&amp;"'!A:AE"),
               MATCH($C34,INDIRECT("'"&amp;'Course Map'!$D$8&amp;"'!A:A"),0),
               MATCH(F$24,INDIRECT("'"&amp;'Course Map'!$D$8&amp;"'!1:1"),0))),
  "-"))</f>
        <v/>
      </c>
      <c r="G34" s="57" t="str">
        <f ca="1">IF($C34="","",
   IFERROR(
      IF(AND('Course Map'!$D$8&gt;=2019,'Course Map'!$D$8&lt;=2022),
         INDEX('2019-2022'!$A:$AE,
               MATCH($C34,'2019-2022'!$A:$A,0),
               MATCH(G$24,'2019-2022'!$1:$1,0)),
         INDEX(INDIRECT("'"&amp;'Course Map'!$D$8&amp;"'!A:AE"),
               MATCH($C34,INDIRECT("'"&amp;'Course Map'!$D$8&amp;"'!A:A"),0),
               MATCH(G$24,INDIRECT("'"&amp;'Course Map'!$D$8&amp;"'!1:1"),0))),
  "-"))</f>
        <v/>
      </c>
      <c r="H34" s="57" t="str">
        <f>IF(ISBLANK($C34),"",IF(AND($D34="-",$E34="-",$F34="-",$G34="-",IF(COUNTIF($C34,"AMU????"),0,1),IF(COUNTIF($C34,"FIT????"),0,1),IF(COUNTIF($C34,"MAT????"),0,1),IF(COUNTIF($C34,"MON????"),0,1),COUNTIF('2025'!$A:$A,$C34)=1),"Yes","-"))</f>
        <v/>
      </c>
      <c r="I34" s="153" t="str">
        <f t="shared" si="0"/>
        <v/>
      </c>
      <c r="J34" s="423"/>
      <c r="K34" s="106"/>
      <c r="L34" s="7"/>
    </row>
    <row r="35" spans="1:12" ht="15" customHeight="1">
      <c r="A35" s="125"/>
      <c r="B35" s="103"/>
      <c r="C35" s="59"/>
      <c r="D35" s="328" t="str">
        <f ca="1">IF($C35="","",
   IFERROR(
      IF(AND('Course Map'!$D$8&gt;=2019,'Course Map'!$D$8&lt;=2022),
         INDEX('2019-2022'!$A:$AE,
               MATCH($C35,'2019-2022'!$A:$A,0),
               MATCH(D$24,'2019-2022'!$1:$1,0)),
         INDEX(INDIRECT("'"&amp;'Course Map'!$D$8&amp;"'!A:AE"),
               MATCH($C35,INDIRECT("'"&amp;'Course Map'!$D$8&amp;"'!A:A"),0),
               MATCH(D$24,INDIRECT("'"&amp;'Course Map'!$D$8&amp;"'!1:1"),0))),
  "-"))</f>
        <v/>
      </c>
      <c r="E35" s="325" t="str">
        <f ca="1">IF($C35="","",
   IFERROR(
      IF(AND('Course Map'!$D$8&gt;=2019,'Course Map'!$D$8&lt;=2022),
         INDEX('2019-2022'!$A:$AE,
               MATCH($C35,'2019-2022'!$A:$A,0),
               MATCH(E$24,'2019-2022'!$1:$1,0)),
         INDEX(INDIRECT("'"&amp;'Course Map'!$D$8&amp;"'!A:AE"),
               MATCH($C35,INDIRECT("'"&amp;'Course Map'!$D$8&amp;"'!A:A"),0),
               MATCH(E$24,INDIRECT("'"&amp;'Course Map'!$D$8&amp;"'!1:1"),0))),
  "-"))</f>
        <v/>
      </c>
      <c r="F35" s="56" t="str">
        <f ca="1">IF($C35="","",
   IFERROR(
      IF(AND('Course Map'!$D$8&gt;=2019,'Course Map'!$D$8&lt;=2022),
         INDEX('2019-2022'!$A:$AE,
               MATCH($C35,'2019-2022'!$A:$A,0),
               MATCH(F$24,'2019-2022'!$1:$1,0)),
         INDEX(INDIRECT("'"&amp;'Course Map'!$D$8&amp;"'!A:AE"),
               MATCH($C35,INDIRECT("'"&amp;'Course Map'!$D$8&amp;"'!A:A"),0),
               MATCH(F$24,INDIRECT("'"&amp;'Course Map'!$D$8&amp;"'!1:1"),0))),
  "-"))</f>
        <v/>
      </c>
      <c r="G35" s="57" t="str">
        <f ca="1">IF($C35="","",
   IFERROR(
      IF(AND('Course Map'!$D$8&gt;=2019,'Course Map'!$D$8&lt;=2022),
         INDEX('2019-2022'!$A:$AE,
               MATCH($C35,'2019-2022'!$A:$A,0),
               MATCH(G$24,'2019-2022'!$1:$1,0)),
         INDEX(INDIRECT("'"&amp;'Course Map'!$D$8&amp;"'!A:AE"),
               MATCH($C35,INDIRECT("'"&amp;'Course Map'!$D$8&amp;"'!A:A"),0),
               MATCH(G$24,INDIRECT("'"&amp;'Course Map'!$D$8&amp;"'!1:1"),0))),
  "-"))</f>
        <v/>
      </c>
      <c r="H35" s="57" t="str">
        <f>IF(ISBLANK($C35),"",IF(AND($D35="-",$E35="-",$F35="-",$G35="-",IF(COUNTIF($C35,"AMU????"),0,1),IF(COUNTIF($C35,"FIT????"),0,1),IF(COUNTIF($C35,"MAT????"),0,1),IF(COUNTIF($C35,"MON????"),0,1),COUNTIF('2025'!$A:$A,$C35)=1),"Yes","-"))</f>
        <v/>
      </c>
      <c r="I35" s="153" t="str">
        <f t="shared" si="0"/>
        <v/>
      </c>
      <c r="J35" s="423"/>
      <c r="K35" s="106"/>
      <c r="L35" s="7"/>
    </row>
    <row r="36" spans="1:12" ht="15" customHeight="1">
      <c r="A36" s="125"/>
      <c r="B36" s="103"/>
      <c r="C36" s="58"/>
      <c r="D36" s="328" t="str">
        <f ca="1">IF($C36="","",
   IFERROR(
      IF(AND('Course Map'!$D$8&gt;=2019,'Course Map'!$D$8&lt;=2022),
         INDEX('2019-2022'!$A:$AE,
               MATCH($C36,'2019-2022'!$A:$A,0),
               MATCH(D$24,'2019-2022'!$1:$1,0)),
         INDEX(INDIRECT("'"&amp;'Course Map'!$D$8&amp;"'!A:AE"),
               MATCH($C36,INDIRECT("'"&amp;'Course Map'!$D$8&amp;"'!A:A"),0),
               MATCH(D$24,INDIRECT("'"&amp;'Course Map'!$D$8&amp;"'!1:1"),0))),
  "-"))</f>
        <v/>
      </c>
      <c r="E36" s="325" t="str">
        <f ca="1">IF($C36="","",
   IFERROR(
      IF(AND('Course Map'!$D$8&gt;=2019,'Course Map'!$D$8&lt;=2022),
         INDEX('2019-2022'!$A:$AE,
               MATCH($C36,'2019-2022'!$A:$A,0),
               MATCH(E$24,'2019-2022'!$1:$1,0)),
         INDEX(INDIRECT("'"&amp;'Course Map'!$D$8&amp;"'!A:AE"),
               MATCH($C36,INDIRECT("'"&amp;'Course Map'!$D$8&amp;"'!A:A"),0),
               MATCH(E$24,INDIRECT("'"&amp;'Course Map'!$D$8&amp;"'!1:1"),0))),
  "-"))</f>
        <v/>
      </c>
      <c r="F36" s="56" t="str">
        <f ca="1">IF($C36="","",
   IFERROR(
      IF(AND('Course Map'!$D$8&gt;=2019,'Course Map'!$D$8&lt;=2022),
         INDEX('2019-2022'!$A:$AE,
               MATCH($C36,'2019-2022'!$A:$A,0),
               MATCH(F$24,'2019-2022'!$1:$1,0)),
         INDEX(INDIRECT("'"&amp;'Course Map'!$D$8&amp;"'!A:AE"),
               MATCH($C36,INDIRECT("'"&amp;'Course Map'!$D$8&amp;"'!A:A"),0),
               MATCH(F$24,INDIRECT("'"&amp;'Course Map'!$D$8&amp;"'!1:1"),0))),
  "-"))</f>
        <v/>
      </c>
      <c r="G36" s="57" t="str">
        <f ca="1">IF($C36="","",
   IFERROR(
      IF(AND('Course Map'!$D$8&gt;=2019,'Course Map'!$D$8&lt;=2022),
         INDEX('2019-2022'!$A:$AE,
               MATCH($C36,'2019-2022'!$A:$A,0),
               MATCH(G$24,'2019-2022'!$1:$1,0)),
         INDEX(INDIRECT("'"&amp;'Course Map'!$D$8&amp;"'!A:AE"),
               MATCH($C36,INDIRECT("'"&amp;'Course Map'!$D$8&amp;"'!A:A"),0),
               MATCH(G$24,INDIRECT("'"&amp;'Course Map'!$D$8&amp;"'!1:1"),0))),
  "-"))</f>
        <v/>
      </c>
      <c r="H36" s="57" t="str">
        <f>IF(ISBLANK($C36),"",IF(AND($D36="-",$E36="-",$F36="-",$G36="-",IF(COUNTIF($C36,"AMU????"),0,1),IF(COUNTIF($C36,"FIT????"),0,1),IF(COUNTIF($C36,"MAT????"),0,1),IF(COUNTIF($C36,"MON????"),0,1),COUNTIF('2025'!$A:$A,$C36)=1),"Yes","-"))</f>
        <v/>
      </c>
      <c r="I36" s="153" t="str">
        <f t="shared" si="0"/>
        <v/>
      </c>
      <c r="J36" s="423"/>
      <c r="K36" s="106"/>
      <c r="L36" s="7"/>
    </row>
    <row r="37" spans="1:12" ht="15" customHeight="1">
      <c r="A37" s="125"/>
      <c r="B37" s="103"/>
      <c r="C37" s="59"/>
      <c r="D37" s="328" t="str">
        <f ca="1">IF($C37="","",
   IFERROR(
      IF(AND('Course Map'!$D$8&gt;=2019,'Course Map'!$D$8&lt;=2022),
         INDEX('2019-2022'!$A:$AE,
               MATCH($C37,'2019-2022'!$A:$A,0),
               MATCH(D$24,'2019-2022'!$1:$1,0)),
         INDEX(INDIRECT("'"&amp;'Course Map'!$D$8&amp;"'!A:AE"),
               MATCH($C37,INDIRECT("'"&amp;'Course Map'!$D$8&amp;"'!A:A"),0),
               MATCH(D$24,INDIRECT("'"&amp;'Course Map'!$D$8&amp;"'!1:1"),0))),
  "-"))</f>
        <v/>
      </c>
      <c r="E37" s="325" t="str">
        <f ca="1">IF($C37="","",
   IFERROR(
      IF(AND('Course Map'!$D$8&gt;=2019,'Course Map'!$D$8&lt;=2022),
         INDEX('2019-2022'!$A:$AE,
               MATCH($C37,'2019-2022'!$A:$A,0),
               MATCH(E$24,'2019-2022'!$1:$1,0)),
         INDEX(INDIRECT("'"&amp;'Course Map'!$D$8&amp;"'!A:AE"),
               MATCH($C37,INDIRECT("'"&amp;'Course Map'!$D$8&amp;"'!A:A"),0),
               MATCH(E$24,INDIRECT("'"&amp;'Course Map'!$D$8&amp;"'!1:1"),0))),
  "-"))</f>
        <v/>
      </c>
      <c r="F37" s="56" t="str">
        <f ca="1">IF($C37="","",
   IFERROR(
      IF(AND('Course Map'!$D$8&gt;=2019,'Course Map'!$D$8&lt;=2022),
         INDEX('2019-2022'!$A:$AE,
               MATCH($C37,'2019-2022'!$A:$A,0),
               MATCH(F$24,'2019-2022'!$1:$1,0)),
         INDEX(INDIRECT("'"&amp;'Course Map'!$D$8&amp;"'!A:AE"),
               MATCH($C37,INDIRECT("'"&amp;'Course Map'!$D$8&amp;"'!A:A"),0),
               MATCH(F$24,INDIRECT("'"&amp;'Course Map'!$D$8&amp;"'!1:1"),0))),
  "-"))</f>
        <v/>
      </c>
      <c r="G37" s="57" t="str">
        <f ca="1">IF($C37="","",
   IFERROR(
      IF(AND('Course Map'!$D$8&gt;=2019,'Course Map'!$D$8&lt;=2022),
         INDEX('2019-2022'!$A:$AE,
               MATCH($C37,'2019-2022'!$A:$A,0),
               MATCH(G$24,'2019-2022'!$1:$1,0)),
         INDEX(INDIRECT("'"&amp;'Course Map'!$D$8&amp;"'!A:AE"),
               MATCH($C37,INDIRECT("'"&amp;'Course Map'!$D$8&amp;"'!A:A"),0),
               MATCH(G$24,INDIRECT("'"&amp;'Course Map'!$D$8&amp;"'!1:1"),0))),
  "-"))</f>
        <v/>
      </c>
      <c r="H37" s="57" t="str">
        <f>IF(ISBLANK($C37),"",IF(AND($D37="-",$E37="-",$F37="-",$G37="-",IF(COUNTIF($C37,"AMU????"),0,1),IF(COUNTIF($C37,"FIT????"),0,1),IF(COUNTIF($C37,"MAT????"),0,1),IF(COUNTIF($C37,"MON????"),0,1),COUNTIF('2025'!$A:$A,$C37)=1),"Yes","-"))</f>
        <v/>
      </c>
      <c r="I37" s="153" t="str">
        <f t="shared" si="0"/>
        <v/>
      </c>
      <c r="J37" s="423"/>
      <c r="K37" s="106"/>
      <c r="L37" s="7"/>
    </row>
    <row r="38" spans="1:12" ht="15" customHeight="1">
      <c r="A38" s="125"/>
      <c r="B38" s="103"/>
      <c r="C38" s="58"/>
      <c r="D38" s="328" t="str">
        <f ca="1">IF($C38="","",
   IFERROR(
      IF(AND('Course Map'!$D$8&gt;=2019,'Course Map'!$D$8&lt;=2022),
         INDEX('2019-2022'!$A:$AE,
               MATCH($C38,'2019-2022'!$A:$A,0),
               MATCH(D$24,'2019-2022'!$1:$1,0)),
         INDEX(INDIRECT("'"&amp;'Course Map'!$D$8&amp;"'!A:AE"),
               MATCH($C38,INDIRECT("'"&amp;'Course Map'!$D$8&amp;"'!A:A"),0),
               MATCH(D$24,INDIRECT("'"&amp;'Course Map'!$D$8&amp;"'!1:1"),0))),
  "-"))</f>
        <v/>
      </c>
      <c r="E38" s="325" t="str">
        <f ca="1">IF($C38="","",
   IFERROR(
      IF(AND('Course Map'!$D$8&gt;=2019,'Course Map'!$D$8&lt;=2022),
         INDEX('2019-2022'!$A:$AE,
               MATCH($C38,'2019-2022'!$A:$A,0),
               MATCH(E$24,'2019-2022'!$1:$1,0)),
         INDEX(INDIRECT("'"&amp;'Course Map'!$D$8&amp;"'!A:AE"),
               MATCH($C38,INDIRECT("'"&amp;'Course Map'!$D$8&amp;"'!A:A"),0),
               MATCH(E$24,INDIRECT("'"&amp;'Course Map'!$D$8&amp;"'!1:1"),0))),
  "-"))</f>
        <v/>
      </c>
      <c r="F38" s="56" t="str">
        <f ca="1">IF($C38="","",
   IFERROR(
      IF(AND('Course Map'!$D$8&gt;=2019,'Course Map'!$D$8&lt;=2022),
         INDEX('2019-2022'!$A:$AE,
               MATCH($C38,'2019-2022'!$A:$A,0),
               MATCH(F$24,'2019-2022'!$1:$1,0)),
         INDEX(INDIRECT("'"&amp;'Course Map'!$D$8&amp;"'!A:AE"),
               MATCH($C38,INDIRECT("'"&amp;'Course Map'!$D$8&amp;"'!A:A"),0),
               MATCH(F$24,INDIRECT("'"&amp;'Course Map'!$D$8&amp;"'!1:1"),0))),
  "-"))</f>
        <v/>
      </c>
      <c r="G38" s="57" t="str">
        <f ca="1">IF($C38="","",
   IFERROR(
      IF(AND('Course Map'!$D$8&gt;=2019,'Course Map'!$D$8&lt;=2022),
         INDEX('2019-2022'!$A:$AE,
               MATCH($C38,'2019-2022'!$A:$A,0),
               MATCH(G$24,'2019-2022'!$1:$1,0)),
         INDEX(INDIRECT("'"&amp;'Course Map'!$D$8&amp;"'!A:AE"),
               MATCH($C38,INDIRECT("'"&amp;'Course Map'!$D$8&amp;"'!A:A"),0),
               MATCH(G$24,INDIRECT("'"&amp;'Course Map'!$D$8&amp;"'!1:1"),0))),
  "-"))</f>
        <v/>
      </c>
      <c r="H38" s="57" t="str">
        <f>IF(ISBLANK($C38),"",IF(AND($D38="-",$E38="-",$F38="-",$G38="-",IF(COUNTIF($C38,"AMU????"),0,1),IF(COUNTIF($C38,"FIT????"),0,1),IF(COUNTIF($C38,"MAT????"),0,1),IF(COUNTIF($C38,"MON????"),0,1),COUNTIF('2025'!$A:$A,$C38)=1),"Yes","-"))</f>
        <v/>
      </c>
      <c r="I38" s="153" t="str">
        <f t="shared" si="0"/>
        <v/>
      </c>
      <c r="J38" s="423"/>
      <c r="K38" s="106"/>
      <c r="L38" s="7"/>
    </row>
    <row r="39" spans="1:12" ht="15" customHeight="1">
      <c r="A39" s="125"/>
      <c r="B39" s="103"/>
      <c r="C39" s="60"/>
      <c r="D39" s="334" t="str">
        <f ca="1">IF($C39="","",
   IFERROR(
      IF(AND('Course Map'!$D$8&gt;=2019,'Course Map'!$D$8&lt;=2022),
         INDEX('2019-2022'!$A:$AE,
               MATCH($C39,'2019-2022'!$A:$A,0),
               MATCH(D$24,'2019-2022'!$1:$1,0)),
         INDEX(INDIRECT("'"&amp;'Course Map'!$D$8&amp;"'!A:AE"),
               MATCH($C39,INDIRECT("'"&amp;'Course Map'!$D$8&amp;"'!A:A"),0),
               MATCH(D$24,INDIRECT("'"&amp;'Course Map'!$D$8&amp;"'!1:1"),0))),
  "-"))</f>
        <v/>
      </c>
      <c r="E39" s="335" t="str">
        <f ca="1">IF($C39="","",
   IFERROR(
      IF(AND('Course Map'!$D$8&gt;=2019,'Course Map'!$D$8&lt;=2022),
         INDEX('2019-2022'!$A:$AE,
               MATCH($C39,'2019-2022'!$A:$A,0),
               MATCH(E$24,'2019-2022'!$1:$1,0)),
         INDEX(INDIRECT("'"&amp;'Course Map'!$D$8&amp;"'!A:AE"),
               MATCH($C39,INDIRECT("'"&amp;'Course Map'!$D$8&amp;"'!A:A"),0),
               MATCH(E$24,INDIRECT("'"&amp;'Course Map'!$D$8&amp;"'!1:1"),0))),
  "-"))</f>
        <v/>
      </c>
      <c r="F39" s="336" t="str">
        <f ca="1">IF($C39="","",
   IFERROR(
      IF(AND('Course Map'!$D$8&gt;=2019,'Course Map'!$D$8&lt;=2022),
         INDEX('2019-2022'!$A:$AE,
               MATCH($C39,'2019-2022'!$A:$A,0),
               MATCH(F$24,'2019-2022'!$1:$1,0)),
         INDEX(INDIRECT("'"&amp;'Course Map'!$D$8&amp;"'!A:AE"),
               MATCH($C39,INDIRECT("'"&amp;'Course Map'!$D$8&amp;"'!A:A"),0),
               MATCH(F$24,INDIRECT("'"&amp;'Course Map'!$D$8&amp;"'!1:1"),0))),
  "-"))</f>
        <v/>
      </c>
      <c r="G39" s="337" t="str">
        <f ca="1">IF($C39="","",
   IFERROR(
      IF(AND('Course Map'!$D$8&gt;=2019,'Course Map'!$D$8&lt;=2022),
         INDEX('2019-2022'!$A:$AE,
               MATCH($C39,'2019-2022'!$A:$A,0),
               MATCH(G$24,'2019-2022'!$1:$1,0)),
         INDEX(INDIRECT("'"&amp;'Course Map'!$D$8&amp;"'!A:AE"),
               MATCH($C39,INDIRECT("'"&amp;'Course Map'!$D$8&amp;"'!A:A"),0),
               MATCH(G$24,INDIRECT("'"&amp;'Course Map'!$D$8&amp;"'!1:1"),0))),
  "-"))</f>
        <v/>
      </c>
      <c r="H39" s="57" t="str">
        <f>IF(ISBLANK($C39),"",IF(AND($D39="-",$E39="-",$F39="-",$G39="-",IF(COUNTIF($C39,"AMU????"),0,1),IF(COUNTIF($C39,"FIT????"),0,1),IF(COUNTIF($C39,"MAT????"),0,1),IF(COUNTIF($C39,"MON????"),0,1),COUNTIF('2025'!$A:$A,$C39)=1),"Yes","-"))</f>
        <v/>
      </c>
      <c r="I39" s="153" t="str">
        <f t="shared" si="0"/>
        <v/>
      </c>
      <c r="J39" s="423"/>
      <c r="K39" s="106"/>
      <c r="L39" s="7"/>
    </row>
    <row r="40" spans="1:12" ht="15" customHeight="1">
      <c r="A40" s="125"/>
      <c r="B40" s="103"/>
      <c r="C40" s="61"/>
      <c r="D40" s="338" t="str">
        <f ca="1">IF($C40="","",
   IFERROR(
      IF(AND('Course Map'!$D$8&gt;=2019,'Course Map'!$D$8&lt;=2022),
         INDEX('2019-2022'!$A:$AE,
               MATCH($C40,'2019-2022'!$A:$A,0),
               MATCH(D$24,'2019-2022'!$1:$1,0)),
         INDEX(INDIRECT("'"&amp;'Course Map'!$D$8&amp;"'!A:AE"),
               MATCH($C40,INDIRECT("'"&amp;'Course Map'!$D$8&amp;"'!A:A"),0),
               MATCH(D$24,INDIRECT("'"&amp;'Course Map'!$D$8&amp;"'!1:1"),0))),
  "-"))</f>
        <v/>
      </c>
      <c r="E40" s="339" t="str">
        <f ca="1">IF($C40="","",
   IFERROR(
      IF(AND('Course Map'!$D$8&gt;=2019,'Course Map'!$D$8&lt;=2022),
         INDEX('2019-2022'!$A:$AE,
               MATCH($C40,'2019-2022'!$A:$A,0),
               MATCH(E$24,'2019-2022'!$1:$1,0)),
         INDEX(INDIRECT("'"&amp;'Course Map'!$D$8&amp;"'!A:AE"),
               MATCH($C40,INDIRECT("'"&amp;'Course Map'!$D$8&amp;"'!A:A"),0),
               MATCH(E$24,INDIRECT("'"&amp;'Course Map'!$D$8&amp;"'!1:1"),0))),
  "-"))</f>
        <v/>
      </c>
      <c r="F40" s="340" t="str">
        <f ca="1">IF($C40="","",
   IFERROR(
      IF(AND('Course Map'!$D$8&gt;=2019,'Course Map'!$D$8&lt;=2022),
         INDEX('2019-2022'!$A:$AE,
               MATCH($C40,'2019-2022'!$A:$A,0),
               MATCH(F$24,'2019-2022'!$1:$1,0)),
         INDEX(INDIRECT("'"&amp;'Course Map'!$D$8&amp;"'!A:AE"),
               MATCH($C40,INDIRECT("'"&amp;'Course Map'!$D$8&amp;"'!A:A"),0),
               MATCH(F$24,INDIRECT("'"&amp;'Course Map'!$D$8&amp;"'!1:1"),0))),
  "-"))</f>
        <v/>
      </c>
      <c r="G40" s="341" t="str">
        <f ca="1">IF($C40="","",
   IFERROR(
      IF(AND('Course Map'!$D$8&gt;=2019,'Course Map'!$D$8&lt;=2022),
         INDEX('2019-2022'!$A:$AE,
               MATCH($C40,'2019-2022'!$A:$A,0),
               MATCH(G$24,'2019-2022'!$1:$1,0)),
         INDEX(INDIRECT("'"&amp;'Course Map'!$D$8&amp;"'!A:AE"),
               MATCH($C40,INDIRECT("'"&amp;'Course Map'!$D$8&amp;"'!A:A"),0),
               MATCH(G$24,INDIRECT("'"&amp;'Course Map'!$D$8&amp;"'!1:1"),0))),
  "-"))</f>
        <v/>
      </c>
      <c r="H40" s="62" t="str">
        <f>IF(ISBLANK($C40),"",IF(AND($D40="-",$E40="-",$F40="-",$G40="-",IF(COUNTIF($C40,"AMU????"),0,1),IF(COUNTIF($C40,"FIT????"),0,1),IF(COUNTIF($C40,"MAT????"),0,1),IF(COUNTIF($C40,"MON????"),0,1),COUNTIF('2025'!$A:$A,$C40)=1),"Yes","-"))</f>
        <v/>
      </c>
      <c r="I40" s="154" t="str">
        <f t="shared" si="0"/>
        <v/>
      </c>
      <c r="J40" s="424"/>
      <c r="K40" s="106"/>
      <c r="L40" s="7"/>
    </row>
    <row r="41" spans="1:12" ht="15" customHeight="1">
      <c r="A41" s="125"/>
      <c r="B41" s="105"/>
      <c r="C41" s="9"/>
      <c r="D41" s="9"/>
      <c r="E41" s="9"/>
      <c r="F41" s="9"/>
      <c r="G41" s="9"/>
      <c r="H41" s="9"/>
      <c r="I41" s="9"/>
      <c r="J41" s="5"/>
      <c r="K41" s="106"/>
      <c r="L41" s="7"/>
    </row>
    <row r="42" spans="1:12" ht="15" customHeight="1">
      <c r="A42" s="125"/>
      <c r="B42" s="105"/>
      <c r="C42" s="1" t="s">
        <v>72</v>
      </c>
      <c r="D42" s="2"/>
      <c r="E42" s="2"/>
      <c r="F42" s="2"/>
      <c r="G42" s="2"/>
      <c r="H42" s="2"/>
      <c r="I42" s="2"/>
      <c r="J42" s="2"/>
      <c r="K42" s="106"/>
      <c r="L42" s="7"/>
    </row>
    <row r="43" spans="1:12" ht="15" customHeight="1">
      <c r="A43" s="125"/>
      <c r="B43" s="103"/>
      <c r="C43" s="425"/>
      <c r="D43" s="426"/>
      <c r="E43" s="426"/>
      <c r="F43" s="426"/>
      <c r="G43" s="426"/>
      <c r="H43" s="426"/>
      <c r="I43" s="426"/>
      <c r="J43" s="427"/>
      <c r="K43" s="104"/>
      <c r="L43" s="7"/>
    </row>
    <row r="44" spans="1:12" ht="15" customHeight="1">
      <c r="A44" s="125"/>
      <c r="B44" s="103"/>
      <c r="C44" s="428"/>
      <c r="D44" s="429"/>
      <c r="E44" s="429"/>
      <c r="F44" s="429"/>
      <c r="G44" s="429"/>
      <c r="H44" s="429"/>
      <c r="I44" s="429"/>
      <c r="J44" s="430"/>
      <c r="K44" s="104"/>
      <c r="L44" s="7"/>
    </row>
    <row r="45" spans="1:12" ht="15" customHeight="1">
      <c r="A45" s="125"/>
      <c r="B45" s="103"/>
      <c r="C45" s="428"/>
      <c r="D45" s="429"/>
      <c r="E45" s="429"/>
      <c r="F45" s="429"/>
      <c r="G45" s="429"/>
      <c r="H45" s="429"/>
      <c r="I45" s="429"/>
      <c r="J45" s="430"/>
      <c r="K45" s="104"/>
      <c r="L45" s="7"/>
    </row>
    <row r="46" spans="1:12" ht="15" customHeight="1">
      <c r="A46" s="125"/>
      <c r="B46" s="103"/>
      <c r="C46" s="428"/>
      <c r="D46" s="429"/>
      <c r="E46" s="429"/>
      <c r="F46" s="429"/>
      <c r="G46" s="429"/>
      <c r="H46" s="429"/>
      <c r="I46" s="429"/>
      <c r="J46" s="430"/>
      <c r="K46" s="104"/>
      <c r="L46" s="7"/>
    </row>
    <row r="47" spans="1:12" ht="15" customHeight="1">
      <c r="A47" s="125"/>
      <c r="B47" s="103"/>
      <c r="C47" s="428"/>
      <c r="D47" s="429"/>
      <c r="E47" s="429"/>
      <c r="F47" s="429"/>
      <c r="G47" s="429"/>
      <c r="H47" s="429"/>
      <c r="I47" s="429"/>
      <c r="J47" s="430"/>
      <c r="K47" s="104"/>
      <c r="L47" s="7"/>
    </row>
    <row r="48" spans="1:12" ht="15" customHeight="1">
      <c r="A48" s="125"/>
      <c r="B48" s="103"/>
      <c r="C48" s="428"/>
      <c r="D48" s="429"/>
      <c r="E48" s="429"/>
      <c r="F48" s="429"/>
      <c r="G48" s="429"/>
      <c r="H48" s="429"/>
      <c r="I48" s="429"/>
      <c r="J48" s="430"/>
      <c r="K48" s="104"/>
      <c r="L48" s="7"/>
    </row>
    <row r="49" spans="1:12" ht="15" customHeight="1">
      <c r="A49" s="125"/>
      <c r="B49" s="103"/>
      <c r="C49" s="428"/>
      <c r="D49" s="429"/>
      <c r="E49" s="429"/>
      <c r="F49" s="429"/>
      <c r="G49" s="429"/>
      <c r="H49" s="429"/>
      <c r="I49" s="429"/>
      <c r="J49" s="430"/>
      <c r="K49" s="104"/>
      <c r="L49" s="7"/>
    </row>
    <row r="50" spans="1:12" ht="15" customHeight="1">
      <c r="A50" s="125"/>
      <c r="B50" s="103"/>
      <c r="C50" s="431"/>
      <c r="D50" s="432"/>
      <c r="E50" s="432"/>
      <c r="F50" s="432"/>
      <c r="G50" s="432"/>
      <c r="H50" s="432"/>
      <c r="I50" s="432"/>
      <c r="J50" s="433"/>
      <c r="K50" s="104"/>
      <c r="L50" s="7"/>
    </row>
    <row r="51" spans="1:12" ht="15.75" customHeight="1">
      <c r="A51" s="125"/>
      <c r="B51" s="107"/>
      <c r="C51" s="108"/>
      <c r="D51" s="108"/>
      <c r="E51" s="108"/>
      <c r="F51" s="108"/>
      <c r="G51" s="108"/>
      <c r="H51" s="108"/>
      <c r="I51" s="108"/>
      <c r="J51" s="108"/>
      <c r="K51" s="109"/>
      <c r="L51" s="7"/>
    </row>
    <row r="52" spans="1:12" ht="5.25" customHeight="1">
      <c r="B52" s="9"/>
      <c r="C52" s="9"/>
      <c r="D52" s="9"/>
      <c r="E52" s="9"/>
      <c r="F52" s="9"/>
      <c r="G52" s="9"/>
      <c r="H52" s="9"/>
      <c r="I52" s="9"/>
      <c r="J52" s="9"/>
      <c r="K52" s="8"/>
      <c r="L52" s="5"/>
    </row>
  </sheetData>
  <sheetProtection algorithmName="SHA-512" hashValue="3HtC4o9gBVJZdbLHf64iMSBwhVbG1WdesX1zTbBOWITQt1JjTkfMzCULBKEBh4Juik9x4+0ozUpP2Kmb6hfihA==" saltValue="UE7ZGrq4QuTwzPF/hyVP8A==" spinCount="100000" sheet="1" selectLockedCells="1"/>
  <mergeCells count="17">
    <mergeCell ref="C8:J8"/>
    <mergeCell ref="D18:E18"/>
    <mergeCell ref="D19:E19"/>
    <mergeCell ref="D20:E20"/>
    <mergeCell ref="D21:E21"/>
    <mergeCell ref="C10:J12"/>
    <mergeCell ref="D14:F14"/>
    <mergeCell ref="C3:J3"/>
    <mergeCell ref="C4:J4"/>
    <mergeCell ref="C5:J5"/>
    <mergeCell ref="C6:J6"/>
    <mergeCell ref="C7:J7"/>
    <mergeCell ref="D15:F15"/>
    <mergeCell ref="D16:F16"/>
    <mergeCell ref="J23:J40"/>
    <mergeCell ref="C43:J50"/>
    <mergeCell ref="C23:C24"/>
  </mergeCells>
  <phoneticPr fontId="43"/>
  <conditionalFormatting sqref="C25:C40">
    <cfRule type="duplicateValues" dxfId="420" priority="5"/>
  </conditionalFormatting>
  <conditionalFormatting sqref="D25:D40">
    <cfRule type="notContainsBlanks" dxfId="419" priority="38">
      <formula>LEN(TRIM(D25))&gt;0</formula>
    </cfRule>
  </conditionalFormatting>
  <conditionalFormatting sqref="E25:E40">
    <cfRule type="notContainsBlanks" dxfId="418" priority="33">
      <formula>LEN(TRIM(E25))&gt;0</formula>
    </cfRule>
  </conditionalFormatting>
  <conditionalFormatting sqref="F25:F40">
    <cfRule type="notContainsBlanks" dxfId="417" priority="34">
      <formula>LEN(TRIM(F25))&gt;0</formula>
    </cfRule>
  </conditionalFormatting>
  <conditionalFormatting sqref="G25:G40">
    <cfRule type="notContainsBlanks" dxfId="416" priority="35">
      <formula>LEN(TRIM(G25))&gt;0</formula>
    </cfRule>
  </conditionalFormatting>
  <conditionalFormatting sqref="H25:H40">
    <cfRule type="notContainsBlanks" dxfId="415" priority="36">
      <formula>LEN(TRIM(H25))&gt;0</formula>
    </cfRule>
  </conditionalFormatting>
  <conditionalFormatting sqref="I25:I40">
    <cfRule type="notContainsBlanks" dxfId="414" priority="37">
      <formula>LEN(TRIM(I25))&gt;0</formula>
    </cfRule>
  </conditionalFormatting>
  <dataValidations count="1">
    <dataValidation type="list" allowBlank="1" showErrorMessage="1" sqref="C19:C21" xr:uid="{00000000-0002-0000-0200-000000000000}">
      <formula1>"1,2,3,4,5"</formula1>
    </dataValidation>
  </dataValidations>
  <printOptions horizontalCentered="1" verticalCentered="1"/>
  <pageMargins left="0.23622047244094491" right="0.23622047244094491" top="0.31496062992125984" bottom="0.31496062992125984" header="0" footer="0"/>
  <pageSetup paperSize="9"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 id="{6F2335BD-E86C-4EAA-AA5B-3239CB39C4AD}">
            <xm:f>COUNTIF('Course Map'!$D$19:$D$55,C25)&gt;0</xm:f>
            <x14:dxf>
              <font>
                <color theme="0"/>
              </font>
              <fill>
                <patternFill>
                  <bgColor rgb="FFFF0000"/>
                </patternFill>
              </fill>
            </x14:dxf>
          </x14:cfRule>
          <xm:sqref>C25:C40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C688C-CA6D-4328-865B-C72962164F0D}">
  <sheetPr codeName="Sheet6"/>
  <dimension ref="A1:AA50"/>
  <sheetViews>
    <sheetView zoomScale="85" zoomScaleNormal="85" workbookViewId="0">
      <selection activeCell="D2" sqref="D2"/>
    </sheetView>
  </sheetViews>
  <sheetFormatPr defaultRowHeight="12.5"/>
  <cols>
    <col min="1" max="1" width="10.54296875" bestFit="1" customWidth="1"/>
    <col min="2" max="2" width="9.453125" bestFit="1" customWidth="1"/>
  </cols>
  <sheetData>
    <row r="1" spans="1:27">
      <c r="A1" t="s">
        <v>574</v>
      </c>
      <c r="B1" t="s">
        <v>19</v>
      </c>
      <c r="C1" t="s">
        <v>575</v>
      </c>
      <c r="D1" s="246" t="s">
        <v>135</v>
      </c>
      <c r="E1" t="s">
        <v>45</v>
      </c>
      <c r="F1" t="s">
        <v>136</v>
      </c>
      <c r="G1" t="s">
        <v>131</v>
      </c>
      <c r="H1" s="244" t="s">
        <v>129</v>
      </c>
      <c r="I1" t="s">
        <v>54</v>
      </c>
      <c r="J1" t="s">
        <v>309</v>
      </c>
      <c r="K1" s="244" t="s">
        <v>315</v>
      </c>
      <c r="L1" t="s">
        <v>46</v>
      </c>
      <c r="M1" t="s">
        <v>55</v>
      </c>
      <c r="N1" t="s">
        <v>435</v>
      </c>
      <c r="O1" t="s">
        <v>56</v>
      </c>
      <c r="P1" t="s">
        <v>278</v>
      </c>
      <c r="Q1" t="s">
        <v>53</v>
      </c>
      <c r="R1" t="s">
        <v>143</v>
      </c>
      <c r="S1" s="244" t="s">
        <v>51</v>
      </c>
      <c r="T1" t="s">
        <v>576</v>
      </c>
    </row>
    <row r="2" spans="1:27">
      <c r="B2">
        <f>INDEX('Course Map'!$D:$D, 6)</f>
        <v>0</v>
      </c>
      <c r="C2" t="str">
        <f>INDEX('Course Map'!$D:$D, 8)</f>
        <v>Select Year here</v>
      </c>
      <c r="D2" s="244" t="str">
        <f>IF(OR(
    AND($C2&gt;=2016, $C2&lt;=2018, SUM($I2:$O2, $T2)&gt;=5, SUM($E2:$H2)&gt;=1),
    AND($C2&gt;=2019, $C2&lt;=2022, SUM($I2:$O2)&gt;=5, SUM($E2:$H2)&gt;=1),
    AND($C2&gt;=2023, D8="Yes", COUNTIF(D14:E14, "Yes")=1, SUM($G2:$M2, $O2:$P2, $R2:$S2)=8),
    AND($C2&gt;=2023, D8="Yes", COUNTIF(D14:E14, "Yes")=0, OR(SUM($G2:$M2, $Q2:$S2)=7, SUM($G2:$M2, $O2:$P2, $R2:$S2)=8)),
    AND($C2&gt;=2023, D8="No", SUM($I2:$O2, $S2)&gt;=7, SUM($E2:$H2)&gt;=1)
), "Completed", "Incomplete")</f>
        <v>Incomplete</v>
      </c>
      <c r="E2" s="10">
        <f>IF(
  COUNTIF('Course Map'!$D$19:$D$55, "*" &amp; E1 &amp; "*") +
  COUNTIF('Credit (Advanced Standing)'!$C$25:$C$40, "*" &amp; E1 &amp; "*") +
  COUNTIF('Course Map'!$C$61, "*" &amp; E1 &amp; "*") &gt;= 1, 1, 0)</f>
        <v>0</v>
      </c>
      <c r="F2" s="10">
        <f>IF(
  COUNTIF('Course Map'!$D$19:$D$55, "*" &amp; F1 &amp; "*") +
  COUNTIF('Credit (Advanced Standing)'!$C$25:$C$40, "*" &amp; F1 &amp; "*") +
  COUNTIF('Course Map'!$C$61, "*" &amp; F1 &amp; "*") &gt;= 1, 1, 0)</f>
        <v>0</v>
      </c>
      <c r="G2" s="10">
        <f>IF(
  COUNTIF('Course Map'!$D$19:$D$55, "*" &amp; G1 &amp; "*") +
  COUNTIF('Credit (Advanced Standing)'!$C$25:$C$40, "*" &amp; G1 &amp; "*") +
  COUNTIF('Course Map'!$C$61, "*" &amp; G1 &amp; "*") &gt;= 1, 1, 0)</f>
        <v>0</v>
      </c>
      <c r="H2" s="244">
        <f>IF(
  COUNTIF('Course Map'!$D$19:$D$55, "*" &amp; H1 &amp; "*") +
  COUNTIF('Credit (Advanced Standing)'!$C$25:$C$40, "*" &amp; H1 &amp; "*") +
  COUNTIF('Course Map'!$C$61, "*" &amp; H1 &amp; "*") &gt;= 1, 1, 0)</f>
        <v>0</v>
      </c>
      <c r="I2" s="10">
        <f>IF(
  COUNTIF('Course Map'!$D$19:$D$55, "*" &amp; I1 &amp; "*") +
  COUNTIF('Credit (Advanced Standing)'!$C$25:$C$40, "*" &amp; I1 &amp; "*") +
  COUNTIF('Course Map'!$C$61, "*" &amp; I1 &amp; "*") &gt;= 1, 1, 0)</f>
        <v>0</v>
      </c>
      <c r="J2" s="10">
        <f>IF(
  COUNTIF('Course Map'!$D$19:$D$55, "*" &amp; J1 &amp; "*") +
  COUNTIF('Credit (Advanced Standing)'!$C$25:$C$40, "*" &amp; J1 &amp; "*") +
  COUNTIF('Course Map'!$C$61, "*" &amp; J1 &amp; "*") &gt;= 1, 1, 0)</f>
        <v>0</v>
      </c>
      <c r="K2" s="244">
        <f>IF(
  COUNTIF('Course Map'!$D$19:$D$55, "*" &amp; K1 &amp; "*") +
  COUNTIF('Credit (Advanced Standing)'!$C$25:$C$40, "*" &amp; K1 &amp; "*") +
  COUNTIF('Course Map'!$C$61, "*" &amp; K1 &amp; "*") &gt;= 1, 1, 0)</f>
        <v>0</v>
      </c>
      <c r="L2" s="10">
        <f>IF(
  COUNTIF('Course Map'!$D$19:$D$55, "*" &amp; L1 &amp; "*") +
  COUNTIF('Credit (Advanced Standing)'!$C$25:$C$40, "*" &amp; L1 &amp; "*") +
  COUNTIF('Course Map'!$C$61, "*" &amp; L1 &amp; "*") &gt;= 1, 1, 0)</f>
        <v>0</v>
      </c>
      <c r="M2" s="10">
        <f>IF(
  COUNTIF('Course Map'!$D$19:$D$55, "*" &amp; M1 &amp; "*") +
  COUNTIF('Credit (Advanced Standing)'!$C$25:$C$40, "*" &amp; M1 &amp; "*") +
  COUNTIF('Course Map'!$C$61, "*" &amp; M1 &amp; "*") &gt;= 1, 1, 0)</f>
        <v>0</v>
      </c>
      <c r="N2" s="10">
        <f>IF(
  COUNTIF('Course Map'!$D$19:$D$55, "*" &amp; N1 &amp; "*") +
  COUNTIF('Credit (Advanced Standing)'!$C$25:$C$40, "*" &amp; N1 &amp; "*") +
  COUNTIF('Course Map'!$C$61, "*" &amp; N1 &amp; "*") &gt;= 1, 1, 0)</f>
        <v>0</v>
      </c>
      <c r="O2" s="10">
        <f>IF(
  COUNTIF('Course Map'!$D$19:$D$55, "*" &amp; O1 &amp; "*") +
  COUNTIF('Credit (Advanced Standing)'!$C$25:$C$40, "*" &amp; O1 &amp; "*") +
  COUNTIF('Course Map'!$C$61, "*" &amp; O1 &amp; "*") &gt;= 1, 1, 0)</f>
        <v>0</v>
      </c>
      <c r="P2" s="10">
        <f>IF(
  COUNTIF('Course Map'!$D$19:$D$55, "*" &amp; P1 &amp; "*") +
  COUNTIF('Credit (Advanced Standing)'!$C$25:$C$40, "*" &amp; P1 &amp; "*") +
  COUNTIF('Course Map'!$C$61, "*" &amp; P1 &amp; "*") &gt;= 1, 1, 0)</f>
        <v>0</v>
      </c>
      <c r="Q2" s="10">
        <f>IF(
  COUNTIF('Course Map'!$D$19:$D$55, "*" &amp; Q1 &amp; "*") +
  COUNTIF('Credit (Advanced Standing)'!$C$25:$C$40, "*" &amp; Q1 &amp; "*") +
  COUNTIF('Course Map'!$C$61, "*" &amp; Q1 &amp; "*") &gt;= 1, 1, 0)</f>
        <v>0</v>
      </c>
      <c r="R2" s="10">
        <f>IF(
  COUNTIF('Course Map'!$D$19:$D$55, "*" &amp; R1 &amp; "*") +
  COUNTIF('Credit (Advanced Standing)'!$C$25:$C$40, "*" &amp; R1 &amp; "*") +
  COUNTIF('Course Map'!$C$61, "*" &amp; R1 &amp; "*") &gt;= 1, 1, 0)</f>
        <v>0</v>
      </c>
      <c r="S2" s="244">
        <f>IF(
  COUNTIF('Course Map'!$D$19:$D$55, "*" &amp; S1 &amp; "*") +
  COUNTIF('Credit (Advanced Standing)'!$C$25:$C$40, "*" &amp; S1 &amp; "*") +
  COUNTIF('Course Map'!$C$61, "*" &amp; S1 &amp; "*") &gt;= 1, 1, 0)</f>
        <v>0</v>
      </c>
      <c r="T2" s="10">
        <f>IF(
  COUNTIF('Course Map'!$D$19:$D$55, "*" &amp; T1 &amp; "*") +
  COUNTIF('Credit (Advanced Standing)'!$C$25:$C$40, "*" &amp; T1 &amp; "*") +
  COUNTIF('Course Map'!$C$61, "*" &amp; T1 &amp; "*") &gt;= 1, 1, 0)</f>
        <v>0</v>
      </c>
      <c r="U2" s="10"/>
    </row>
    <row r="4" spans="1:27">
      <c r="A4" t="s">
        <v>577</v>
      </c>
      <c r="B4" t="s">
        <v>19</v>
      </c>
      <c r="C4" t="s">
        <v>575</v>
      </c>
      <c r="D4" s="246" t="s">
        <v>578</v>
      </c>
      <c r="E4" t="s">
        <v>170</v>
      </c>
      <c r="F4" t="s">
        <v>174</v>
      </c>
      <c r="G4" t="s">
        <v>176</v>
      </c>
      <c r="H4" t="s">
        <v>178</v>
      </c>
      <c r="I4" s="244" t="s">
        <v>418</v>
      </c>
      <c r="J4" t="s">
        <v>52</v>
      </c>
      <c r="K4" t="s">
        <v>579</v>
      </c>
      <c r="L4" t="s">
        <v>156</v>
      </c>
      <c r="M4" t="s">
        <v>159</v>
      </c>
    </row>
    <row r="5" spans="1:27">
      <c r="B5">
        <f>INDEX('Course Map'!$D:$D, 6)</f>
        <v>0</v>
      </c>
      <c r="C5" t="str">
        <f>INDEX('Course Map'!$D:$D, 8)</f>
        <v>Select Year here</v>
      </c>
      <c r="D5" s="244" t="str">
        <f>IF(OR(
    AND($C5&lt;=2021, SUM($E5:$K5)&gt;=1),
    AND($C5&lt;=2021, D8="Yes", SUM($L5:$M5)=2),
    AND($C5&gt;=2022, D8="Yes", $J5=1),
    AND($C5&gt;=2022, D8="No", SUM($E5:$I5)&gt;=1)
), "Completed", "Incomplete")</f>
        <v>Incomplete</v>
      </c>
      <c r="E5" s="10">
        <f>IF(
  COUNTIF('Course Map'!$D$19:$D$55, "*" &amp; E4 &amp; "*") +
  COUNTIF('Credit (Advanced Standing)'!$C$25:$C$40, "*" &amp; E4 &amp; "*") +
  COUNTIF('Course Map'!$C$61, "*" &amp; E4 &amp; "*") &gt;= 1, 1, 0)</f>
        <v>0</v>
      </c>
      <c r="F5">
        <f>IF(
  COUNTIF('Course Map'!$D$19:$D$55, "*" &amp; F4 &amp; "*") +
  COUNTIF('Credit (Advanced Standing)'!$C$25:$C$40, "*" &amp; F4 &amp; "*") +
  COUNTIF('Course Map'!$C$61, "*" &amp; F4 &amp; "*") &gt;= 1, 1, 0)</f>
        <v>0</v>
      </c>
      <c r="G5">
        <f>IF(
  COUNTIF('Course Map'!$D$19:$D$55, "*" &amp; G4 &amp; "*") +
  COUNTIF('Credit (Advanced Standing)'!$C$25:$C$40, "*" &amp; G4 &amp; "*") +
  COUNTIF('Course Map'!$C$61, "*" &amp; G4 &amp; "*") &gt;= 1, 1, 0)</f>
        <v>0</v>
      </c>
      <c r="H5">
        <f>IF(
  COUNTIF('Course Map'!$D$19:$D$55, "*" &amp; H4 &amp; "*") +
  COUNTIF('Credit (Advanced Standing)'!$C$25:$C$40, "*" &amp; H4 &amp; "*") +
  COUNTIF('Course Map'!$C$61, "*" &amp; H4 &amp; "*") &gt;= 1, 1, 0)</f>
        <v>0</v>
      </c>
      <c r="I5" s="244">
        <f>IF(
  COUNTIF('Course Map'!$D$19:$D$55, "*" &amp; I4 &amp; "*") +
  COUNTIF('Credit (Advanced Standing)'!$C$25:$C$40, "*" &amp; I4 &amp; "*") +
  COUNTIF('Course Map'!$C$61, "*" &amp; I4 &amp; "*") &gt;= 1, 1, 0)</f>
        <v>0</v>
      </c>
      <c r="J5">
        <f>IF(
  COUNTIF('Course Map'!$D$19:$D$55, "*" &amp; J4 &amp; "*") +
  COUNTIF('Credit (Advanced Standing)'!$C$25:$C$40, "*" &amp; J4 &amp; "*") +
  COUNTIF('Course Map'!$C$61, "*" &amp; J4 &amp; "*") &gt;= 1, 1, 0)</f>
        <v>0</v>
      </c>
      <c r="K5">
        <f>IF(
  COUNTIF('Course Map'!$D$19:$D$55, "*" &amp; K4 &amp; "*") +
  COUNTIF('Credit (Advanced Standing)'!$C$25:$C$40, "*" &amp; K4 &amp; "*") +
  COUNTIF('Course Map'!$C$61, "*" &amp; K4 &amp; "*") &gt;= 1, 1, 0)</f>
        <v>0</v>
      </c>
      <c r="L5">
        <f>IF(
  COUNTIF('Course Map'!$D$19:$D$55, "*" &amp; L4 &amp; "*") +
  COUNTIF('Credit (Advanced Standing)'!$C$25:$C$40, "*" &amp; L4 &amp; "*") +
  COUNTIF('Course Map'!$C$61, "*" &amp; L4 &amp; "*") &gt;= 1, 1, 0)</f>
        <v>0</v>
      </c>
      <c r="M5">
        <f>IF(
  COUNTIF('Course Map'!$D$19:$D$55, "*" &amp; M4 &amp; "*") +
  COUNTIF('Credit (Advanced Standing)'!$C$25:$C$40, "*" &amp; M4 &amp; "*") +
  COUNTIF('Course Map'!$C$61, "*" &amp; M4 &amp; "*") &gt;= 1, 1, 0)</f>
        <v>0</v>
      </c>
    </row>
    <row r="7" spans="1:27" s="245" customFormat="1">
      <c r="A7" s="245" t="s">
        <v>580</v>
      </c>
      <c r="B7" s="245" t="s">
        <v>19</v>
      </c>
      <c r="C7" s="245" t="s">
        <v>575</v>
      </c>
      <c r="D7" s="245" t="s">
        <v>85</v>
      </c>
      <c r="E7" s="246" t="s">
        <v>93</v>
      </c>
      <c r="F7" s="267" t="s">
        <v>131</v>
      </c>
      <c r="G7" s="246" t="s">
        <v>129</v>
      </c>
      <c r="H7" s="245" t="s">
        <v>143</v>
      </c>
      <c r="I7" s="245" t="s">
        <v>48</v>
      </c>
      <c r="J7" s="245" t="s">
        <v>146</v>
      </c>
      <c r="K7" s="246" t="s">
        <v>152</v>
      </c>
      <c r="L7" s="267" t="s">
        <v>138</v>
      </c>
      <c r="M7" s="267" t="s">
        <v>159</v>
      </c>
      <c r="N7" s="267" t="s">
        <v>150</v>
      </c>
      <c r="O7" s="246" t="s">
        <v>162</v>
      </c>
      <c r="P7" s="245" t="s">
        <v>156</v>
      </c>
      <c r="Q7" s="245" t="s">
        <v>50</v>
      </c>
      <c r="R7" s="245" t="s">
        <v>164</v>
      </c>
      <c r="S7" s="246" t="s">
        <v>154</v>
      </c>
      <c r="T7" s="245" t="s">
        <v>49</v>
      </c>
      <c r="U7" s="245" t="s">
        <v>248</v>
      </c>
      <c r="V7" s="245" t="s">
        <v>47</v>
      </c>
      <c r="W7" s="245" t="s">
        <v>581</v>
      </c>
      <c r="X7" s="245" t="s">
        <v>52</v>
      </c>
    </row>
    <row r="8" spans="1:27" s="245" customFormat="1">
      <c r="B8" s="245">
        <f>INDEX('Course Map'!$D:$D, 6)</f>
        <v>0</v>
      </c>
      <c r="C8" s="245" t="str">
        <f>INDEX('Course Map'!$D:$D, 8)</f>
        <v>Select Year here</v>
      </c>
      <c r="D8" s="245" t="str">
        <f>IF(OR(
    AND($C8&lt;=2018, SUM($F8:$W8)&gt;=8),
    AND($C8&gt;=2019, $C8&lt;=2021, SUM($H8:$U8)&gt;=8),
    AND($C8=2022, SUM($H8:$U8)&gt;=8, X8=1),
    AND($C8&gt;=2023, SUM($I8:$V8, X8)&gt;=9)
), "Yes", "No")</f>
        <v>No</v>
      </c>
      <c r="E8" s="246" t="str">
        <f>IF(AND($C8&gt;=2019, SUM($F8:$K8)&gt;=3, SUM($F8:$O8)&gt;=4), "Yes", "No")</f>
        <v>No</v>
      </c>
      <c r="F8" s="267">
        <f>IF(
  COUNTIF('Course Map'!$D$19:$D$55, "*" &amp; F7 &amp; "*") +
  COUNTIF('Credit (Advanced Standing)'!$C$25:$C$40, "*" &amp; F7 &amp; "*") +
  COUNTIF('Course Map'!$C$61, "*" &amp; F7 &amp; "*") &gt;= 1, 1, 0)</f>
        <v>0</v>
      </c>
      <c r="G8" s="246">
        <f>IF(
  COUNTIF('Course Map'!$D$19:$D$55, "*" &amp; G7 &amp; "*") +
  COUNTIF('Credit (Advanced Standing)'!$C$25:$C$40, "*" &amp; G7 &amp; "*") +
  COUNTIF('Course Map'!$C$61, "*" &amp; G7 &amp; "*") &gt;= 1, 1, 0)</f>
        <v>0</v>
      </c>
      <c r="H8" s="245">
        <f>IF(
  COUNTIF('Course Map'!$D$19:$D$55, "*" &amp; H7 &amp; "*") +
  COUNTIF('Credit (Advanced Standing)'!$C$25:$C$40, "*" &amp; H7 &amp; "*") +
  COUNTIF('Course Map'!$C$61, "*" &amp; H7 &amp; "*") &gt;= 1, 1, 0)</f>
        <v>0</v>
      </c>
      <c r="I8" s="245">
        <f>IF(
  COUNTIF('Course Map'!$D$19:$D$55, "*" &amp; I7 &amp; "*") +
  COUNTIF('Credit (Advanced Standing)'!$C$25:$C$40, "*" &amp; I7 &amp; "*") +
  COUNTIF('Course Map'!$C$61, "*" &amp; I7 &amp; "*") &gt;= 1, 1, 0)</f>
        <v>0</v>
      </c>
      <c r="J8" s="245">
        <f>IF(
  COUNTIF('Course Map'!$D$19:$D$55, "*" &amp; J7 &amp; "*") +
  COUNTIF('Credit (Advanced Standing)'!$C$25:$C$40, "*" &amp; J7 &amp; "*") +
  COUNTIF('Course Map'!$C$61, "*" &amp; J7 &amp; "*") &gt;= 1, 1, 0)</f>
        <v>0</v>
      </c>
      <c r="K8" s="246">
        <f>IF(
  COUNTIF('Course Map'!$D$19:$D$55, "*" &amp; K7 &amp; "*") +
  COUNTIF('Credit (Advanced Standing)'!$C$25:$C$40, "*" &amp; K7 &amp; "*") +
  COUNTIF('Course Map'!$C$61, "*" &amp; K7 &amp; "*") &gt;= 1, 1, 0)</f>
        <v>0</v>
      </c>
      <c r="L8" s="267">
        <f>IF(
  COUNTIF('Course Map'!$D$19:$D$55, "*" &amp; L7 &amp; "*") +
  COUNTIF('Credit (Advanced Standing)'!$C$25:$C$40, "*" &amp; L7 &amp; "*") +
  COUNTIF('Course Map'!$C$61, "*" &amp; L7 &amp; "*") &gt;= 1, 1, 0)</f>
        <v>0</v>
      </c>
      <c r="M8" s="267">
        <f>IF(
  COUNTIF('Course Map'!$D$19:$D$55, "*" &amp; M7 &amp; "*") +
  COUNTIF('Credit (Advanced Standing)'!$C$25:$C$40, "*" &amp; M7 &amp; "*") +
  COUNTIF('Course Map'!$C$61, "*" &amp; M7 &amp; "*") &gt;= 1, 1, 0)</f>
        <v>0</v>
      </c>
      <c r="N8" s="267">
        <f>IF(
  COUNTIF('Course Map'!$D$19:$D$55, "*" &amp; N7 &amp; "*") +
  COUNTIF('Credit (Advanced Standing)'!$C$25:$C$40, "*" &amp; N7 &amp; "*") +
  COUNTIF('Course Map'!$C$61, "*" &amp; N7 &amp; "*") &gt;= 1, 1, 0)</f>
        <v>0</v>
      </c>
      <c r="O8" s="246">
        <f>IF(
  COUNTIF('Course Map'!$D$19:$D$55, "*" &amp; O7 &amp; "*") +
  COUNTIF('Credit (Advanced Standing)'!$C$25:$C$40, "*" &amp; O7 &amp; "*") +
  COUNTIF('Course Map'!$C$61, "*" &amp; O7 &amp; "*") &gt;= 1, 1, 0)</f>
        <v>0</v>
      </c>
      <c r="P8" s="245">
        <f>IF(
  COUNTIF('Course Map'!$D$19:$D$55, "*" &amp; P7 &amp; "*") +
  COUNTIF('Credit (Advanced Standing)'!$C$25:$C$40, "*" &amp; P7 &amp; "*") +
  COUNTIF('Course Map'!$C$61, "*" &amp; P7 &amp; "*") &gt;= 1, 1, 0)</f>
        <v>0</v>
      </c>
      <c r="Q8" s="245">
        <f>IF(
  COUNTIF('Course Map'!$D$19:$D$55, "*" &amp; Q7 &amp; "*") +
  COUNTIF('Credit (Advanced Standing)'!$C$25:$C$40, "*" &amp; Q7 &amp; "*") +
  COUNTIF('Course Map'!$C$61, "*" &amp; Q7 &amp; "*") &gt;= 1, 1, 0)</f>
        <v>0</v>
      </c>
      <c r="R8" s="245">
        <f>IF(
  COUNTIF('Course Map'!$D$19:$D$55, "*" &amp; R7 &amp; "*") +
  COUNTIF('Credit (Advanced Standing)'!$C$25:$C$40, "*" &amp; R7 &amp; "*") +
  COUNTIF('Course Map'!$C$61, "*" &amp; R7 &amp; "*") &gt;= 1, 1, 0)</f>
        <v>0</v>
      </c>
      <c r="S8" s="246">
        <f>IF(
  COUNTIF('Course Map'!$D$19:$D$55, "*" &amp; S7 &amp; "*") +
  COUNTIF('Credit (Advanced Standing)'!$C$25:$C$40, "*" &amp; S7 &amp; "*") +
  COUNTIF('Course Map'!$C$61, "*" &amp; S7 &amp; "*") &gt;= 1, 1, 0)</f>
        <v>0</v>
      </c>
      <c r="T8" s="245">
        <f>IF(
  COUNTIF('Course Map'!$D$19:$D$55, "*" &amp; T7 &amp; "*") +
  COUNTIF('Credit (Advanced Standing)'!$C$25:$C$40, "*" &amp; T7 &amp; "*") +
  COUNTIF('Course Map'!$C$61, "*" &amp; T7 &amp; "*") &gt;= 1, 1, 0)</f>
        <v>0</v>
      </c>
      <c r="U8" s="245">
        <f>IF(
  COUNTIF('Course Map'!$D$19:$D$55, "*" &amp; U7 &amp; "*") +
  COUNTIF('Credit (Advanced Standing)'!$C$25:$C$40, "*" &amp; U7 &amp; "*") +
  COUNTIF('Course Map'!$C$61, "*" &amp; U7 &amp; "*") &gt;= 1, 1, 0)</f>
        <v>0</v>
      </c>
      <c r="V8" s="245">
        <f>IF(
  COUNTIF('Course Map'!$D$19:$D$55, "*" &amp; V7 &amp; "*") +
  COUNTIF('Credit (Advanced Standing)'!$C$25:$C$40, "*" &amp; V7 &amp; "*") +
  COUNTIF('Course Map'!$C$61, "*" &amp; V7 &amp; "*") &gt;= 1, 1, 0)</f>
        <v>0</v>
      </c>
      <c r="W8" s="245">
        <f>IF(
  COUNTIF('Course Map'!$D$19:$D$55, "*" &amp; W7 &amp; "*") +
  COUNTIF('Credit (Advanced Standing)'!$C$25:$C$40, "*" &amp; W7 &amp; "*") +
  COUNTIF('Course Map'!$C$61, "*" &amp; W7 &amp; "*") &gt;= 1, 1, 0)</f>
        <v>0</v>
      </c>
      <c r="X8" s="245">
        <f>IF(
  COUNTIF('Course Map'!$D$19:$D$55, "*" &amp; X7 &amp; "*") +
  COUNTIF('Credit (Advanced Standing)'!$C$25:$C$40, "*" &amp; X7 &amp; "*") +
  COUNTIF('Course Map'!$C$61, "*" &amp; X7 &amp; "*") &gt;= 1, 1, 0)</f>
        <v>0</v>
      </c>
    </row>
    <row r="9" spans="1:27">
      <c r="E9" s="10"/>
      <c r="F9" s="10"/>
      <c r="G9" s="10"/>
      <c r="K9" s="10"/>
      <c r="L9" s="10"/>
      <c r="M9" s="10"/>
      <c r="N9" s="10"/>
      <c r="O9" s="10"/>
      <c r="S9" s="10"/>
    </row>
    <row r="10" spans="1:27">
      <c r="A10" t="s">
        <v>582</v>
      </c>
      <c r="B10" t="s">
        <v>19</v>
      </c>
      <c r="C10" t="s">
        <v>575</v>
      </c>
      <c r="D10" t="s">
        <v>85</v>
      </c>
      <c r="E10" s="10" t="s">
        <v>93</v>
      </c>
      <c r="F10" s="266" t="s">
        <v>56</v>
      </c>
      <c r="G10" s="10" t="s">
        <v>278</v>
      </c>
      <c r="H10" t="s">
        <v>284</v>
      </c>
      <c r="I10" t="s">
        <v>58</v>
      </c>
      <c r="J10" t="s">
        <v>276</v>
      </c>
      <c r="K10" s="10" t="s">
        <v>59</v>
      </c>
      <c r="L10" s="10" t="s">
        <v>265</v>
      </c>
      <c r="M10" s="10" t="s">
        <v>263</v>
      </c>
      <c r="N10" s="10" t="s">
        <v>62</v>
      </c>
      <c r="O10" s="10"/>
      <c r="S10" s="10"/>
    </row>
    <row r="11" spans="1:27">
      <c r="B11">
        <f>INDEX('Course Map'!$D:$D, 6)</f>
        <v>0</v>
      </c>
      <c r="C11" t="str">
        <f>INDEX('Course Map'!$D:$D, 8)</f>
        <v>Select Year here</v>
      </c>
      <c r="D11" t="str">
        <f>IF(
    AND($C11&gt;=2026, SUM($F11:$L11)=7, SUM($M11, $N11)&gt;=1), "Yes", "No")</f>
        <v>No</v>
      </c>
      <c r="E11" s="10" t="str">
        <f>IF(
    AND($C11=2026, SUM($F11:$I11, -$H11)=3, SUM($J11:$L11)&gt;=1), "Yes", "No")</f>
        <v>No</v>
      </c>
      <c r="F11" s="266">
        <f>IF(
  COUNTIF('Course Map'!$D$19:$D$55, "*" &amp; F10 &amp; "*") +
  COUNTIF('Credit (Advanced Standing)'!$C$25:$C$40, "*" &amp; F10 &amp; "*") +
  COUNTIF('Course Map'!$C$61, "*" &amp; F10 &amp; "*") &gt;= 1, 1, 0)</f>
        <v>0</v>
      </c>
      <c r="G11" s="10">
        <f>IF(
  COUNTIF('Course Map'!$D$19:$D$55, "*" &amp; G10 &amp; "*") +
  COUNTIF('Credit (Advanced Standing)'!$C$25:$C$40, "*" &amp; G10 &amp; "*") +
  COUNTIF('Course Map'!$C$61, "*" &amp; G10 &amp; "*") &gt;= 1, 1, 0)</f>
        <v>0</v>
      </c>
      <c r="H11">
        <f>IF(
  COUNTIF('Course Map'!$D$19:$D$55, "*" &amp; H10 &amp; "*") +
  COUNTIF('Credit (Advanced Standing)'!$C$25:$C$40, "*" &amp; H10 &amp; "*") +
  COUNTIF('Course Map'!$C$61, "*" &amp; H10 &amp; "*") &gt;= 1, 1, 0)</f>
        <v>0</v>
      </c>
      <c r="I11">
        <f>IF(
  COUNTIF('Course Map'!$D$19:$D$55, "*" &amp; I10 &amp; "*") +
  COUNTIF('Credit (Advanced Standing)'!$C$25:$C$40, "*" &amp; I10 &amp; "*") +
  COUNTIF('Course Map'!$C$61, "*" &amp; I10 &amp; "*") &gt;= 1, 1, 0)</f>
        <v>0</v>
      </c>
      <c r="J11">
        <f>IF(
  COUNTIF('Course Map'!$D$19:$D$55, "*" &amp; J10 &amp; "*") +
  COUNTIF('Credit (Advanced Standing)'!$C$25:$C$40, "*" &amp; J10 &amp; "*") +
  COUNTIF('Course Map'!$C$61, "*" &amp; J10 &amp; "*") &gt;= 1, 1, 0)</f>
        <v>0</v>
      </c>
      <c r="K11" s="10">
        <f>IF(
  COUNTIF('Course Map'!$D$19:$D$55, "*" &amp; K10 &amp; "*") +
  COUNTIF('Credit (Advanced Standing)'!$C$25:$C$40, "*" &amp; K10 &amp; "*") +
  COUNTIF('Course Map'!$C$61, "*" &amp; K10 &amp; "*") &gt;= 1, 1, 0)</f>
        <v>0</v>
      </c>
      <c r="L11" s="10">
        <f>IF(
  COUNTIF('Course Map'!$D$19:$D$55, "*" &amp; L10 &amp; "*") +
  COUNTIF('Credit (Advanced Standing)'!$C$25:$C$40, "*" &amp; L10 &amp; "*") +
  COUNTIF('Course Map'!$C$61, "*" &amp; L10 &amp; "*") &gt;= 1, 1, 0)</f>
        <v>0</v>
      </c>
      <c r="M11" s="10">
        <f>IF(
  COUNTIF('Course Map'!$D$19:$D$55, "*" &amp; M10 &amp; "*") +
  COUNTIF('Credit (Advanced Standing)'!$C$25:$C$40, "*" &amp; M10 &amp; "*") +
  COUNTIF('Course Map'!$C$61, "*" &amp; M10 &amp; "*") &gt;= 1, 1, 0)</f>
        <v>0</v>
      </c>
      <c r="N11" s="10">
        <f>IF(
  COUNTIF('Course Map'!$D$19:$D$55, "*" &amp; N10 &amp; "*") +
  COUNTIF('Credit (Advanced Standing)'!$C$25:$C$40, "*" &amp; N10 &amp; "*") +
  COUNTIF('Course Map'!$C$61, "*" &amp; N10 &amp; "*") &gt;= 1, 1, 0)</f>
        <v>0</v>
      </c>
      <c r="O11" s="10"/>
      <c r="S11" s="10"/>
    </row>
    <row r="13" spans="1:27">
      <c r="A13" s="245" t="s">
        <v>583</v>
      </c>
      <c r="B13" t="s">
        <v>19</v>
      </c>
      <c r="C13" t="s">
        <v>575</v>
      </c>
      <c r="D13" t="s">
        <v>85</v>
      </c>
      <c r="E13" s="244" t="s">
        <v>93</v>
      </c>
      <c r="F13" t="s">
        <v>56</v>
      </c>
      <c r="G13" t="s">
        <v>278</v>
      </c>
      <c r="H13" t="s">
        <v>284</v>
      </c>
      <c r="I13" t="s">
        <v>58</v>
      </c>
      <c r="J13" t="s">
        <v>317</v>
      </c>
      <c r="K13" t="s">
        <v>335</v>
      </c>
      <c r="L13" t="s">
        <v>323</v>
      </c>
      <c r="M13" t="s">
        <v>276</v>
      </c>
      <c r="N13" t="s">
        <v>287</v>
      </c>
      <c r="O13" t="s">
        <v>290</v>
      </c>
      <c r="P13" t="s">
        <v>59</v>
      </c>
      <c r="Q13" t="s">
        <v>265</v>
      </c>
      <c r="R13" t="s">
        <v>268</v>
      </c>
      <c r="S13" t="s">
        <v>270</v>
      </c>
      <c r="T13" t="s">
        <v>280</v>
      </c>
      <c r="U13" t="s">
        <v>282</v>
      </c>
      <c r="V13" t="s">
        <v>263</v>
      </c>
      <c r="W13" t="s">
        <v>260</v>
      </c>
      <c r="X13" t="s">
        <v>257</v>
      </c>
      <c r="Y13" t="s">
        <v>584</v>
      </c>
      <c r="Z13" t="s">
        <v>62</v>
      </c>
      <c r="AA13" t="s">
        <v>296</v>
      </c>
    </row>
    <row r="14" spans="1:27">
      <c r="B14">
        <f>INDEX('Course Map'!$D:$D, 6)</f>
        <v>0</v>
      </c>
      <c r="C14" t="str">
        <f>INDEX('Course Map'!$D:$D, 8)</f>
        <v>Select Year here</v>
      </c>
      <c r="D14"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44" t="str">
        <f>IF(OR(
    AND($C14&gt;=2019, $C14&lt;=2022, SUM($G14:$I14)=3, SUM($M14:$R14, -$O14)&gt;=1),
    AND($C14&gt;=2023, $C14&lt;=2024, SUM($F14:$I14, -$H14, $P14)=4),
    AND($C14=2025, SUM($F14:$I14, -$H14)=3, SUM($M14:$Q14, -$O14)&gt;=1)
), "Yes", "No")</f>
        <v>No</v>
      </c>
      <c r="F14" s="10">
        <f>IF(
  COUNTIF('Course Map'!$D$19:$D$55, "*" &amp; F13 &amp; "*") +
  COUNTIF('Credit (Advanced Standing)'!$C$25:$C$40, "*" &amp; F13 &amp; "*") +
  COUNTIF('Course Map'!$C$61, "*" &amp; F13 &amp; "*") &gt;= 1, 1, 0)</f>
        <v>0</v>
      </c>
      <c r="G14" s="10">
        <f>IF(
  COUNTIF('Course Map'!$D$19:$D$55, "*" &amp; G13 &amp; "*") +
  COUNTIF('Credit (Advanced Standing)'!$C$25:$C$40, "*" &amp; G13 &amp; "*") +
  COUNTIF('Course Map'!$C$61, "*" &amp; G13 &amp; "*") &gt;= 1, 1, 0)</f>
        <v>0</v>
      </c>
      <c r="H14" s="10">
        <f>IF(
  COUNTIF('Course Map'!$D$19:$D$55, "*" &amp; H13 &amp; "*") +
  COUNTIF('Credit (Advanced Standing)'!$C$25:$C$40, "*" &amp; H13 &amp; "*") +
  COUNTIF('Course Map'!$C$61, "*" &amp; H13 &amp; "*") &gt;= 1, 1, 0)</f>
        <v>0</v>
      </c>
      <c r="I14" s="10">
        <f>IF(
  COUNTIF('Course Map'!$D$19:$D$55, "*" &amp; I13 &amp; "*") +
  COUNTIF('Credit (Advanced Standing)'!$C$25:$C$40, "*" &amp; I13 &amp; "*") +
  COUNTIF('Course Map'!$C$61, "*" &amp; I13 &amp; "*") &gt;= 1, 1, 0)</f>
        <v>0</v>
      </c>
      <c r="J14" s="10">
        <f>IF(
  COUNTIF('Course Map'!$D$19:$D$55, "*" &amp; J13 &amp; "*") +
  COUNTIF('Credit (Advanced Standing)'!$C$25:$C$40, "*" &amp; J13 &amp; "*") +
  COUNTIF('Course Map'!$C$61, "*" &amp; J13 &amp; "*") &gt;= 1, 1, 0)</f>
        <v>0</v>
      </c>
      <c r="K14" s="10">
        <f>IF(
  COUNTIF('Course Map'!$D$19:$D$55, "*" &amp; K13 &amp; "*") +
  COUNTIF('Credit (Advanced Standing)'!$C$25:$C$40, "*" &amp; K13 &amp; "*") +
  COUNTIF('Course Map'!$C$61, "*" &amp; K13 &amp; "*") &gt;= 1, 1, 0)</f>
        <v>0</v>
      </c>
      <c r="L14" s="10">
        <f>IF(
  COUNTIF('Course Map'!$D$19:$D$55, "*" &amp; L13 &amp; "*") +
  COUNTIF('Credit (Advanced Standing)'!$C$25:$C$40, "*" &amp; L13 &amp; "*") +
  COUNTIF('Course Map'!$C$61, "*" &amp; L13 &amp; "*") &gt;= 1, 1, 0)</f>
        <v>0</v>
      </c>
      <c r="M14" s="10">
        <f>IF(
  COUNTIF('Course Map'!$D$19:$D$55, "*" &amp; M13 &amp; "*") +
  COUNTIF('Credit (Advanced Standing)'!$C$25:$C$40, "*" &amp; M13 &amp; "*") +
  COUNTIF('Course Map'!$C$61, "*" &amp; M13 &amp; "*") &gt;= 1, 1, 0)</f>
        <v>0</v>
      </c>
      <c r="N14" s="10">
        <f>IF(
  COUNTIF('Course Map'!$D$19:$D$55, "*" &amp; N13 &amp; "*") +
  COUNTIF('Credit (Advanced Standing)'!$C$25:$C$40, "*" &amp; N13 &amp; "*") +
  COUNTIF('Course Map'!$C$61, "*" &amp; N13 &amp; "*") &gt;= 1, 1, 0)</f>
        <v>0</v>
      </c>
      <c r="O14" s="10">
        <f>IF(
  COUNTIF('Course Map'!$D$19:$D$55, "*" &amp; O13 &amp; "*") +
  COUNTIF('Credit (Advanced Standing)'!$C$25:$C$40, "*" &amp; O13 &amp; "*") +
  COUNTIF('Course Map'!$C$61, "*" &amp; O13 &amp; "*") &gt;= 1, 1, 0)</f>
        <v>0</v>
      </c>
      <c r="P14" s="10">
        <f>IF(
  COUNTIF('Course Map'!$D$19:$D$55, "*" &amp; P13 &amp; "*") +
  COUNTIF('Credit (Advanced Standing)'!$C$25:$C$40, "*" &amp; P13 &amp; "*") +
  COUNTIF('Course Map'!$C$61, "*" &amp; P13 &amp; "*") &gt;= 1, 1, 0)</f>
        <v>0</v>
      </c>
      <c r="Q14" s="10">
        <f>IF(
  COUNTIF('Course Map'!$D$19:$D$55, "*" &amp; Q13 &amp; "*") +
  COUNTIF('Credit (Advanced Standing)'!$C$25:$C$40, "*" &amp; Q13 &amp; "*") +
  COUNTIF('Course Map'!$C$61, "*" &amp; Q13 &amp; "*") &gt;= 1, 1, 0)</f>
        <v>0</v>
      </c>
      <c r="R14" s="10">
        <f>IF(
  COUNTIF('Course Map'!$D$19:$D$55, "*" &amp; R13 &amp; "*") +
  COUNTIF('Credit (Advanced Standing)'!$C$25:$C$40, "*" &amp; R13 &amp; "*") +
  COUNTIF('Course Map'!$C$61, "*" &amp; R13 &amp; "*") &gt;= 1, 1, 0)</f>
        <v>0</v>
      </c>
      <c r="S14" s="10">
        <f>IF(
  COUNTIF('Course Map'!$D$19:$D$55, "*" &amp; S13 &amp; "*") +
  COUNTIF('Credit (Advanced Standing)'!$C$25:$C$40, "*" &amp; S13 &amp; "*") +
  COUNTIF('Course Map'!$C$61, "*" &amp; S13 &amp; "*") &gt;= 1, 1, 0)</f>
        <v>0</v>
      </c>
      <c r="T14" s="10">
        <f>IF(
  COUNTIF('Course Map'!$D$19:$D$55, "*" &amp; T13 &amp; "*") +
  COUNTIF('Credit (Advanced Standing)'!$C$25:$C$40, "*" &amp; T13 &amp; "*") +
  COUNTIF('Course Map'!$C$61, "*" &amp; T13 &amp; "*") &gt;= 1, 1, 0)</f>
        <v>0</v>
      </c>
      <c r="U14" s="10">
        <f>IF(
  COUNTIF('Course Map'!$D$19:$D$55, "*" &amp; U13 &amp; "*") +
  COUNTIF('Credit (Advanced Standing)'!$C$25:$C$40, "*" &amp; U13 &amp; "*") +
  COUNTIF('Course Map'!$C$61, "*" &amp; U13 &amp; "*") &gt;= 1, 1, 0)</f>
        <v>0</v>
      </c>
      <c r="V14" s="10">
        <f>IF(
  COUNTIF('Course Map'!$D$19:$D$55, "*" &amp; V13 &amp; "*") +
  COUNTIF('Credit (Advanced Standing)'!$C$25:$C$40, "*" &amp; V13 &amp; "*") +
  COUNTIF('Course Map'!$C$61, "*" &amp; V13 &amp; "*") &gt;= 1, 1, 0)</f>
        <v>0</v>
      </c>
      <c r="W14" s="10">
        <f>IF(
  COUNTIF('Course Map'!$D$19:$D$55, "*" &amp; W13 &amp; "*") +
  COUNTIF('Credit (Advanced Standing)'!$C$25:$C$40, "*" &amp; W13 &amp; "*") +
  COUNTIF('Course Map'!$C$61, "*" &amp; W13 &amp; "*") &gt;= 1, 1, 0)</f>
        <v>0</v>
      </c>
      <c r="X14" s="10">
        <f>IF(
  COUNTIF('Course Map'!$D$19:$D$55, "*" &amp; X13 &amp; "*") +
  COUNTIF('Credit (Advanced Standing)'!$C$25:$C$40, "*" &amp; X13 &amp; "*") +
  COUNTIF('Course Map'!$C$61, "*" &amp; X13 &amp; "*") &gt;= 1, 1, 0)</f>
        <v>0</v>
      </c>
      <c r="Y14" s="10">
        <f>IF(
  COUNTIF('Course Map'!$D$19:$D$55, "*" &amp; Y13 &amp; "*") +
  COUNTIF('Credit (Advanced Standing)'!$C$25:$C$40, "*" &amp; Y13 &amp; "*") +
  COUNTIF('Course Map'!$C$61, "*" &amp; Y13 &amp; "*") &gt;= 1, 1, 0)</f>
        <v>0</v>
      </c>
      <c r="Z14" s="10">
        <f>IF(
  COUNTIF('Course Map'!$D$19:$D$55, "*" &amp; Z13 &amp; "*") +
  COUNTIF('Credit (Advanced Standing)'!$C$25:$C$40, "*" &amp; Z13 &amp; "*") +
  COUNTIF('Course Map'!$C$61, "*" &amp; Z13 &amp; "*") &gt;= 1, 1, 0)</f>
        <v>0</v>
      </c>
      <c r="AA14">
        <f>IF(
  COUNTIF('Course Map'!$D$19:$D$55, "*" &amp; AA13 &amp; "*") +
  COUNTIF('Credit (Advanced Standing)'!$C$25:$C$40, "*" &amp; AA13 &amp; "*") +
  COUNTIF('Course Map'!$C$61, "*" &amp; AA13 &amp; "*") &gt;= 1, 1, 0)</f>
        <v>0</v>
      </c>
    </row>
    <row r="16" spans="1:27">
      <c r="A16" t="s">
        <v>585</v>
      </c>
      <c r="B16" t="s">
        <v>19</v>
      </c>
      <c r="C16" t="s">
        <v>575</v>
      </c>
      <c r="D16" t="s">
        <v>85</v>
      </c>
      <c r="E16" s="244" t="s">
        <v>93</v>
      </c>
      <c r="F16" t="s">
        <v>51</v>
      </c>
      <c r="G16" t="s">
        <v>47</v>
      </c>
      <c r="H16" t="s">
        <v>214</v>
      </c>
      <c r="I16" t="s">
        <v>216</v>
      </c>
      <c r="J16" t="s">
        <v>222</v>
      </c>
      <c r="K16" s="244" t="s">
        <v>230</v>
      </c>
      <c r="L16" t="s">
        <v>219</v>
      </c>
      <c r="M16" t="s">
        <v>346</v>
      </c>
      <c r="N16" t="s">
        <v>224</v>
      </c>
      <c r="O16" t="s">
        <v>229</v>
      </c>
      <c r="P16" t="s">
        <v>227</v>
      </c>
      <c r="Q16" t="s">
        <v>581</v>
      </c>
      <c r="R16" s="10" t="s">
        <v>209</v>
      </c>
      <c r="S16" t="s">
        <v>212</v>
      </c>
      <c r="T16" s="10" t="s">
        <v>205</v>
      </c>
      <c r="U16" t="s">
        <v>206</v>
      </c>
      <c r="V16" t="s">
        <v>323</v>
      </c>
      <c r="W16" t="s">
        <v>335</v>
      </c>
      <c r="X16" t="s">
        <v>317</v>
      </c>
    </row>
    <row r="17" spans="1:24">
      <c r="B17">
        <f>INDEX('Course Map'!$D:$D, 6)</f>
        <v>0</v>
      </c>
      <c r="C17" t="str">
        <f>INDEX('Course Map'!$D:$D, 8)</f>
        <v>Select Year here</v>
      </c>
      <c r="D17"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44" t="str">
        <f>IF(AND($C17&gt;=2019, SUM($F17:$J17, -$I17)=4), "Yes", "No")</f>
        <v>No</v>
      </c>
      <c r="F17">
        <f>IF(
  COUNTIF('Course Map'!$D$19:$D$55, "*" &amp; F16 &amp; "*") +
  COUNTIF('Credit (Advanced Standing)'!$C$25:$C$40, "*" &amp; F16 &amp; "*") +
  COUNTIF('Course Map'!$C$61, "*" &amp; F16 &amp; "*") &gt;= 1, 1, 0)</f>
        <v>0</v>
      </c>
      <c r="G17">
        <f>IF(
  COUNTIF('Course Map'!$D$19:$D$55, "*" &amp; G16 &amp; "*") +
  COUNTIF('Credit (Advanced Standing)'!$C$25:$C$40, "*" &amp; G16 &amp; "*") +
  COUNTIF('Course Map'!$C$61, "*" &amp; G16 &amp; "*") &gt;= 1, 1, 0)</f>
        <v>0</v>
      </c>
      <c r="H17">
        <f>IF(
  COUNTIF('Course Map'!$D$19:$D$55, "*" &amp; H16 &amp; "*") +
  COUNTIF('Credit (Advanced Standing)'!$C$25:$C$40, "*" &amp; H16 &amp; "*") +
  COUNTIF('Course Map'!$C$61, "*" &amp; H16 &amp; "*") &gt;= 1, 1, 0)</f>
        <v>0</v>
      </c>
      <c r="I17">
        <f>IF(
  COUNTIF('Course Map'!$D$19:$D$55, "*" &amp; I16 &amp; "*") +
  COUNTIF('Credit (Advanced Standing)'!$C$25:$C$40, "*" &amp; I16 &amp; "*") +
  COUNTIF('Course Map'!$C$61, "*" &amp; I16 &amp; "*") &gt;= 1, 1, 0)</f>
        <v>0</v>
      </c>
      <c r="J17">
        <f>IF(
  COUNTIF('Course Map'!$D$19:$D$55, "*" &amp; J16 &amp; "*") +
  COUNTIF('Credit (Advanced Standing)'!$C$25:$C$40, "*" &amp; J16 &amp; "*") +
  COUNTIF('Course Map'!$C$61, "*" &amp; J16 &amp; "*") &gt;= 1, 1, 0)</f>
        <v>0</v>
      </c>
      <c r="K17" s="244">
        <f>IF(
  COUNTIF('Course Map'!$D$19:$D$55, "*" &amp; K16 &amp; "*") +
  COUNTIF('Credit (Advanced Standing)'!$C$25:$C$40, "*" &amp; K16 &amp; "*") +
  COUNTIF('Course Map'!$C$61, "*" &amp; K16 &amp; "*") &gt;= 1, 1, 0)</f>
        <v>0</v>
      </c>
      <c r="L17">
        <f>IF(
  COUNTIF('Course Map'!$D$19:$D$55, "*" &amp; L16 &amp; "*") +
  COUNTIF('Credit (Advanced Standing)'!$C$25:$C$40, "*" &amp; L16 &amp; "*") +
  COUNTIF('Course Map'!$C$61, "*" &amp; L16 &amp; "*") &gt;= 1, 1, 0)</f>
        <v>0</v>
      </c>
      <c r="M17">
        <f>IF(
  COUNTIF('Course Map'!$D$19:$D$55, "*" &amp; M16 &amp; "*") +
  COUNTIF('Credit (Advanced Standing)'!$C$25:$C$40, "*" &amp; M16 &amp; "*") +
  COUNTIF('Course Map'!$C$61, "*" &amp; M16 &amp; "*") &gt;= 1, 1, 0)</f>
        <v>0</v>
      </c>
      <c r="N17">
        <f>IF(
  COUNTIF('Course Map'!$D$19:$D$55, "*" &amp; N16 &amp; "*") +
  COUNTIF('Credit (Advanced Standing)'!$C$25:$C$40, "*" &amp; N16 &amp; "*") +
  COUNTIF('Course Map'!$C$61, "*" &amp; N16 &amp; "*") &gt;= 1, 1, 0)</f>
        <v>0</v>
      </c>
      <c r="O17">
        <f>IF(
  COUNTIF('Course Map'!$D$19:$D$55, "*" &amp; O16 &amp; "*") +
  COUNTIF('Credit (Advanced Standing)'!$C$25:$C$40, "*" &amp; O16 &amp; "*") +
  COUNTIF('Course Map'!$C$61, "*" &amp; O16 &amp; "*") &gt;= 1, 1, 0)</f>
        <v>0</v>
      </c>
      <c r="P17">
        <f>IF(
  COUNTIF('Course Map'!$D$19:$D$55, "*" &amp; P16 &amp; "*") +
  COUNTIF('Credit (Advanced Standing)'!$C$25:$C$40, "*" &amp; P16 &amp; "*") +
  COUNTIF('Course Map'!$C$61, "*" &amp; P16 &amp; "*") &gt;= 1, 1, 0)</f>
        <v>0</v>
      </c>
      <c r="Q17">
        <f>IF(
  COUNTIF('Course Map'!$D$19:$D$55, "*" &amp; Q16 &amp; "*") +
  COUNTIF('Credit (Advanced Standing)'!$C$25:$C$40, "*" &amp; Q16 &amp; "*") +
  COUNTIF('Course Map'!$C$61, "*" &amp; Q16 &amp; "*") &gt;= 1, 1, 0)</f>
        <v>0</v>
      </c>
      <c r="R17" s="10">
        <f>IF(
  COUNTIF('Course Map'!$D$19:$D$55, "*" &amp; R16 &amp; "*") +
  COUNTIF('Credit (Advanced Standing)'!$C$25:$C$40, "*" &amp; R16 &amp; "*") +
  COUNTIF('Course Map'!$C$61, "*" &amp; R16 &amp; "*") &gt;= 1, 1, 0)</f>
        <v>0</v>
      </c>
      <c r="S17">
        <f>IF(
  COUNTIF('Course Map'!$D$19:$D$55, "*" &amp; S16 &amp; "*") +
  COUNTIF('Credit (Advanced Standing)'!$C$25:$C$40, "*" &amp; S16 &amp; "*") +
  COUNTIF('Course Map'!$C$61, "*" &amp; S16 &amp; "*") &gt;= 1, 1, 0)</f>
        <v>0</v>
      </c>
      <c r="T17" s="10">
        <f>IF(
  COUNTIF('Course Map'!$D$19:$D$55, "*" &amp; T16 &amp; "*") +
  COUNTIF('Credit (Advanced Standing)'!$C$25:$C$40, "*" &amp; T16 &amp; "*") +
  COUNTIF('Course Map'!$C$61, "*" &amp; T16 &amp; "*") &gt;= 1, 1, 0)</f>
        <v>0</v>
      </c>
      <c r="U17" s="10">
        <f>IF(
  COUNTIF('Course Map'!$D$19:$D$55, "*" &amp; U16 &amp; "*") +
  COUNTIF('Credit (Advanced Standing)'!$C$25:$C$40, "*" &amp; U16 &amp; "*") +
  COUNTIF('Course Map'!$C$61, "*" &amp; U16 &amp; "*") &gt;= 1, 1, 0)</f>
        <v>0</v>
      </c>
      <c r="V17" s="10">
        <f>IF(
  COUNTIF('Course Map'!$D$19:$D$55, "*" &amp; V16 &amp; "*") +
  COUNTIF('Credit (Advanced Standing)'!$C$25:$C$40, "*" &amp; V16 &amp; "*") +
  COUNTIF('Course Map'!$C$61, "*" &amp; V16 &amp; "*") &gt;= 1, 1, 0)</f>
        <v>0</v>
      </c>
      <c r="W17" s="10">
        <f>IF(
  COUNTIF('Course Map'!$D$19:$D$55, "*" &amp; W16 &amp; "*") +
  COUNTIF('Credit (Advanced Standing)'!$C$25:$C$40, "*" &amp; W16 &amp; "*") +
  COUNTIF('Course Map'!$C$61, "*" &amp; W16 &amp; "*") &gt;= 1, 1, 0)</f>
        <v>0</v>
      </c>
      <c r="X17" s="10">
        <f>IF(
  COUNTIF('Course Map'!$D$19:$D$55, "*" &amp; X16 &amp; "*") +
  COUNTIF('Credit (Advanced Standing)'!$C$25:$C$40, "*" &amp; X16 &amp; "*") +
  COUNTIF('Course Map'!$C$61, "*" &amp; X16 &amp; "*") &gt;= 1, 1, 0)</f>
        <v>0</v>
      </c>
    </row>
    <row r="19" spans="1:24">
      <c r="A19" t="s">
        <v>586</v>
      </c>
      <c r="B19" t="s">
        <v>19</v>
      </c>
      <c r="C19" t="s">
        <v>575</v>
      </c>
      <c r="D19" t="s">
        <v>85</v>
      </c>
      <c r="E19" s="244" t="s">
        <v>93</v>
      </c>
      <c r="F19" t="s">
        <v>46</v>
      </c>
      <c r="G19" t="s">
        <v>49</v>
      </c>
      <c r="H19" t="s">
        <v>248</v>
      </c>
      <c r="I19" t="s">
        <v>242</v>
      </c>
      <c r="J19" t="s">
        <v>244</v>
      </c>
      <c r="K19" t="s">
        <v>250</v>
      </c>
      <c r="L19" t="s">
        <v>251</v>
      </c>
      <c r="M19" t="s">
        <v>253</v>
      </c>
      <c r="N19" t="s">
        <v>587</v>
      </c>
      <c r="O19" t="s">
        <v>247</v>
      </c>
      <c r="P19" t="s">
        <v>61</v>
      </c>
      <c r="Q19" t="s">
        <v>170</v>
      </c>
      <c r="R19" t="s">
        <v>174</v>
      </c>
      <c r="S19" t="s">
        <v>60</v>
      </c>
    </row>
    <row r="20" spans="1:24">
      <c r="B20">
        <f>INDEX('Course Map'!$D:$D, 6)</f>
        <v>0</v>
      </c>
      <c r="C20" t="str">
        <f>INDEX('Course Map'!$D:$D, 8)</f>
        <v>Select Year here</v>
      </c>
      <c r="D20" t="str">
        <f>IF(OR(
    AND($C20&gt;=2016, $C20&lt;=2022, SUM($F20:$N20)&gt;=8),
    AND($C20&gt;=2016, $C20&lt;=2022, SUM(F20:H20, K20, O20:R20)=8)
), "Yes", "No")</f>
        <v>No</v>
      </c>
      <c r="E20" s="244" t="str">
        <f>IF(OR(
    AND($C20&gt;=2019, $C20&lt;=2022, SUM($F20:$H20)=3, SUM($F20:$M20)&gt;=4),
    AND($C20&gt;=2019, $C20&lt;=2023, SUM($F20:$H20)=3, SUM(K20, O20:P20)&gt;=1),
    AND($C20&gt;=2024, SUM($F20)=1, SUM($G20:$H20, $K20, $O20:$P20, $S20)&gt;=3)
), "Yes", "No")</f>
        <v>No</v>
      </c>
      <c r="F20">
        <f>IF(
  COUNTIF('Course Map'!$D$19:$D$55, "*" &amp; F19 &amp; "*") +
  COUNTIF('Credit (Advanced Standing)'!$C$25:$C$40, "*" &amp; F19 &amp; "*") +
  COUNTIF('Course Map'!$C$61, "*" &amp; F19 &amp; "*") &gt;= 1, 1, 0)</f>
        <v>0</v>
      </c>
      <c r="G20">
        <f>IF(
  COUNTIF('Course Map'!$D$19:$D$55, "*" &amp; G19 &amp; "*") +
  COUNTIF('Credit (Advanced Standing)'!$C$25:$C$40, "*" &amp; G19 &amp; "*") +
  COUNTIF('Course Map'!$C$61, "*" &amp; G19 &amp; "*") &gt;= 1, 1, 0)</f>
        <v>0</v>
      </c>
      <c r="H20">
        <f>IF(
  COUNTIF('Course Map'!$D$19:$D$55, "*" &amp; H19 &amp; "*") +
  COUNTIF('Credit (Advanced Standing)'!$C$25:$C$40, "*" &amp; H19 &amp; "*") +
  COUNTIF('Course Map'!$C$61, "*" &amp; H19 &amp; "*") &gt;= 1, 1, 0)</f>
        <v>0</v>
      </c>
      <c r="I20">
        <f>IF(
  COUNTIF('Course Map'!$D$19:$D$55, "*" &amp; I19 &amp; "*") +
  COUNTIF('Credit (Advanced Standing)'!$C$25:$C$40, "*" &amp; I19 &amp; "*") +
  COUNTIF('Course Map'!$C$61, "*" &amp; I19 &amp; "*") &gt;= 1, 1, 0)</f>
        <v>0</v>
      </c>
      <c r="J20">
        <f>IF(
  COUNTIF('Course Map'!$D$19:$D$55, "*" &amp; J19 &amp; "*") +
  COUNTIF('Credit (Advanced Standing)'!$C$25:$C$40, "*" &amp; J19 &amp; "*") +
  COUNTIF('Course Map'!$C$61, "*" &amp; J19 &amp; "*") &gt;= 1, 1, 0)</f>
        <v>0</v>
      </c>
      <c r="K20">
        <f>IF(
  COUNTIF('Course Map'!$D$19:$D$55, "*" &amp; K19 &amp; "*") +
  COUNTIF('Credit (Advanced Standing)'!$C$25:$C$40, "*" &amp; K19 &amp; "*") +
  COUNTIF('Course Map'!$C$61, "*" &amp; K19 &amp; "*") &gt;= 1, 1, 0)</f>
        <v>0</v>
      </c>
      <c r="L20">
        <f>IF(
  COUNTIF('Course Map'!$D$19:$D$55, "*" &amp; L19 &amp; "*") +
  COUNTIF('Credit (Advanced Standing)'!$C$25:$C$40, "*" &amp; L19 &amp; "*") +
  COUNTIF('Course Map'!$C$61, "*" &amp; L19 &amp; "*") &gt;= 1, 1, 0)</f>
        <v>0</v>
      </c>
      <c r="M20">
        <f>IF(
  COUNTIF('Course Map'!$D$19:$D$55, "*" &amp; M19 &amp; "*") +
  COUNTIF('Credit (Advanced Standing)'!$C$25:$C$40, "*" &amp; M19 &amp; "*") +
  COUNTIF('Course Map'!$C$61, "*" &amp; M19 &amp; "*") &gt;= 1, 1, 0)</f>
        <v>0</v>
      </c>
      <c r="N20">
        <f>IF(
  COUNTIF('Course Map'!$D$19:$D$55, "*" &amp; N19 &amp; "*") +
  COUNTIF('Credit (Advanced Standing)'!$C$25:$C$40, "*" &amp; N19 &amp; "*") +
  COUNTIF('Course Map'!$C$61, "*" &amp; N19 &amp; "*") &gt;= 1, 1, 0)</f>
        <v>0</v>
      </c>
      <c r="O20">
        <f>IF(
  COUNTIF('Course Map'!$D$19:$D$55, "*" &amp; O19 &amp; "*") +
  COUNTIF('Credit (Advanced Standing)'!$C$25:$C$40, "*" &amp; O19 &amp; "*") +
  COUNTIF('Course Map'!$C$61, "*" &amp; O19 &amp; "*") &gt;= 1, 1, 0)</f>
        <v>0</v>
      </c>
      <c r="P20">
        <f>IF(
  COUNTIF('Course Map'!$D$19:$D$55, "*" &amp; P19 &amp; "*") +
  COUNTIF('Credit (Advanced Standing)'!$C$25:$C$40, "*" &amp; P19 &amp; "*") +
  COUNTIF('Course Map'!$C$61, "*" &amp; P19 &amp; "*") &gt;= 1, 1, 0)</f>
        <v>0</v>
      </c>
      <c r="Q20">
        <f>IF(
  COUNTIF('Course Map'!$D$19:$D$55, "*" &amp; Q19 &amp; "*") +
  COUNTIF('Credit (Advanced Standing)'!$C$25:$C$40, "*" &amp; Q19 &amp; "*") +
  COUNTIF('Course Map'!$C$61, "*" &amp; Q19 &amp; "*") &gt;= 1, 1, 0)</f>
        <v>0</v>
      </c>
      <c r="R20">
        <f>IF(
  COUNTIF('Course Map'!$D$19:$D$55, "*" &amp; R19 &amp; "*") +
  COUNTIF('Credit (Advanced Standing)'!$C$25:$C$40, "*" &amp; R19 &amp; "*") +
  COUNTIF('Course Map'!$C$61, "*" &amp; R19 &amp; "*") &gt;= 1, 1, 0)</f>
        <v>0</v>
      </c>
      <c r="S20">
        <f>IF(
  COUNTIF('Course Map'!$D$19:$D$55, "*" &amp; S19 &amp; "*") +
  COUNTIF('Credit (Advanced Standing)'!$C$25:$C$40, "*" &amp; S19 &amp; "*") +
  COUNTIF('Course Map'!$C$61, "*" &amp; S19 &amp; "*") &gt;= 1, 1, 0)</f>
        <v>0</v>
      </c>
    </row>
    <row r="22" spans="1:24">
      <c r="A22" t="s">
        <v>588</v>
      </c>
      <c r="B22" t="s">
        <v>19</v>
      </c>
      <c r="C22" t="s">
        <v>575</v>
      </c>
      <c r="D22" t="s">
        <v>85</v>
      </c>
      <c r="E22" s="244" t="s">
        <v>93</v>
      </c>
      <c r="F22" t="s">
        <v>54</v>
      </c>
      <c r="G22" t="s">
        <v>309</v>
      </c>
      <c r="H22" t="s">
        <v>315</v>
      </c>
      <c r="I22" t="s">
        <v>317</v>
      </c>
      <c r="J22" t="s">
        <v>313</v>
      </c>
      <c r="K22" t="s">
        <v>321</v>
      </c>
      <c r="L22" t="s">
        <v>332</v>
      </c>
      <c r="M22" t="s">
        <v>323</v>
      </c>
      <c r="N22" t="s">
        <v>328</v>
      </c>
      <c r="O22" t="s">
        <v>589</v>
      </c>
      <c r="P22" t="s">
        <v>298</v>
      </c>
      <c r="Q22" t="s">
        <v>338</v>
      </c>
      <c r="R22" t="s">
        <v>348</v>
      </c>
      <c r="S22" t="s">
        <v>351</v>
      </c>
      <c r="T22" t="s">
        <v>339</v>
      </c>
      <c r="U22" t="s">
        <v>346</v>
      </c>
      <c r="V22" t="s">
        <v>330</v>
      </c>
      <c r="W22" t="s">
        <v>296</v>
      </c>
    </row>
    <row r="23" spans="1:24">
      <c r="B23">
        <f>INDEX('Course Map'!$D:$D, 6)</f>
        <v>0</v>
      </c>
      <c r="C23" t="str">
        <f>INDEX('Course Map'!$D:$D, 8)</f>
        <v>Select Year here</v>
      </c>
      <c r="D23" t="str">
        <f>IF(OR(
    AND($C23&gt;=2016, $C23&lt;=2022, SUM($F23:$V23)&gt;=8),
    AND($C23&gt;=2016, $C23&lt;=2023, SUM($F23:$U23)&gt;=8),
    AND($C23&gt;=2024, SUM($F23:$S23, $W23)&gt;=8)
), "Yes", "No")</f>
        <v>No</v>
      </c>
      <c r="E23" s="244" t="str">
        <f>IF(OR(
    AND($C23&gt;=2019, $C23&lt;=2022, SUM($I23:$M23, $R23:$S23)=4),
    AND($C23=2023, SUM($F23:$M23, $S23)=4),
    AND($C23=2024, SUM($F23, $W23)=2, SUM($I23:$M23, $P23:$R23)&gt;=2),
    AND($C23&gt;=2025, SUM($I23, $W23)=2, SUM($L23, $P23:$S23)&gt;=2)
), "Yes", "No")</f>
        <v>No</v>
      </c>
      <c r="F23">
        <f>IF(
  COUNTIF('Course Map'!$D$19:$D$55, "*" &amp; F22 &amp; "*") +
  COUNTIF('Credit (Advanced Standing)'!$C$25:$C$40, "*" &amp; F22 &amp; "*") +
  COUNTIF('Course Map'!$C$61, "*" &amp; F22 &amp; "*") &gt;= 1, 1, 0)</f>
        <v>0</v>
      </c>
      <c r="G23">
        <f>IF(
  COUNTIF('Course Map'!$D$19:$D$55, "*" &amp; G22 &amp; "*") +
  COUNTIF('Credit (Advanced Standing)'!$C$25:$C$40, "*" &amp; G22 &amp; "*") +
  COUNTIF('Course Map'!$C$61, "*" &amp; G22 &amp; "*") &gt;= 1, 1, 0)</f>
        <v>0</v>
      </c>
      <c r="H23">
        <f>IF(
  COUNTIF('Course Map'!$D$19:$D$55, "*" &amp; H22 &amp; "*") +
  COUNTIF('Credit (Advanced Standing)'!$C$25:$C$40, "*" &amp; H22 &amp; "*") +
  COUNTIF('Course Map'!$C$61, "*" &amp; H22 &amp; "*") &gt;= 1, 1, 0)</f>
        <v>0</v>
      </c>
      <c r="I23">
        <f>IF(
  COUNTIF('Course Map'!$D$19:$D$55, "*" &amp; I22 &amp; "*") +
  COUNTIF('Credit (Advanced Standing)'!$C$25:$C$40, "*" &amp; I22 &amp; "*") +
  COUNTIF('Course Map'!$C$61, "*" &amp; I22 &amp; "*") &gt;= 1, 1, 0)</f>
        <v>0</v>
      </c>
      <c r="J23">
        <f>IF(
  COUNTIF('Course Map'!$D$19:$D$55, "*" &amp; J22 &amp; "*") +
  COUNTIF('Credit (Advanced Standing)'!$C$25:$C$40, "*" &amp; J22 &amp; "*") +
  COUNTIF('Course Map'!$C$61, "*" &amp; J22 &amp; "*") &gt;= 1, 1, 0)</f>
        <v>0</v>
      </c>
      <c r="K23">
        <f>IF(
  COUNTIF('Course Map'!$D$19:$D$55, "*" &amp; K22 &amp; "*") +
  COUNTIF('Credit (Advanced Standing)'!$C$25:$C$40, "*" &amp; K22 &amp; "*") +
  COUNTIF('Course Map'!$C$61, "*" &amp; K22 &amp; "*") &gt;= 1, 1, 0)</f>
        <v>0</v>
      </c>
      <c r="L23">
        <f>IF(
  COUNTIF('Course Map'!$D$19:$D$55, "*" &amp; L22 &amp; "*") +
  COUNTIF('Credit (Advanced Standing)'!$C$25:$C$40, "*" &amp; L22 &amp; "*") +
  COUNTIF('Course Map'!$C$61, "*" &amp; L22 &amp; "*") &gt;= 1, 1, 0)</f>
        <v>0</v>
      </c>
      <c r="M23">
        <f>IF(
  COUNTIF('Course Map'!$D$19:$D$55, "*" &amp; M22 &amp; "*") +
  COUNTIF('Credit (Advanced Standing)'!$C$25:$C$40, "*" &amp; M22 &amp; "*") +
  COUNTIF('Course Map'!$C$61, "*" &amp; M22 &amp; "*") &gt;= 1, 1, 0)</f>
        <v>0</v>
      </c>
      <c r="N23">
        <f>IF(
  COUNTIF('Course Map'!$D$19:$D$55, "*" &amp; N22 &amp; "*") +
  COUNTIF('Credit (Advanced Standing)'!$C$25:$C$40, "*" &amp; N22 &amp; "*") +
  COUNTIF('Course Map'!$C$61, "*" &amp; N22 &amp; "*") &gt;= 1, 1, 0)</f>
        <v>0</v>
      </c>
      <c r="O23">
        <f>IF(
  COUNTIF('Course Map'!$D$19:$D$55, "*" &amp; O22 &amp; "*") +
  COUNTIF('Credit (Advanced Standing)'!$C$25:$C$40, "*" &amp; O22 &amp; "*") +
  COUNTIF('Course Map'!$C$61, "*" &amp; O22 &amp; "*") &gt;= 1, 1, 0)</f>
        <v>0</v>
      </c>
      <c r="P23">
        <f>IF(
  COUNTIF('Course Map'!$D$19:$D$55, "*" &amp; P22 &amp; "*") +
  COUNTIF('Credit (Advanced Standing)'!$C$25:$C$40, "*" &amp; P22 &amp; "*") +
  COUNTIF('Course Map'!$C$61, "*" &amp; P22 &amp; "*") &gt;= 1, 1, 0)</f>
        <v>0</v>
      </c>
      <c r="Q23">
        <f>IF(
  COUNTIF('Course Map'!$D$19:$D$55, "*" &amp; Q22 &amp; "*") +
  COUNTIF('Credit (Advanced Standing)'!$C$25:$C$40, "*" &amp; Q22 &amp; "*") +
  COUNTIF('Course Map'!$C$61, "*" &amp; Q22 &amp; "*") &gt;= 1, 1, 0)</f>
        <v>0</v>
      </c>
      <c r="R23">
        <f>IF(
  COUNTIF('Course Map'!$D$19:$D$55, "*" &amp; R22 &amp; "*") +
  COUNTIF('Credit (Advanced Standing)'!$C$25:$C$40, "*" &amp; R22 &amp; "*") +
  COUNTIF('Course Map'!$C$61, "*" &amp; R22 &amp; "*") &gt;= 1, 1, 0)</f>
        <v>0</v>
      </c>
      <c r="S23">
        <f>IF(
  COUNTIF('Course Map'!$D$19:$D$55, "*" &amp; S22 &amp; "*") +
  COUNTIF('Credit (Advanced Standing)'!$C$25:$C$40, "*" &amp; S22 &amp; "*") +
  COUNTIF('Course Map'!$C$61, "*" &amp; S22 &amp; "*") &gt;= 1, 1, 0)</f>
        <v>0</v>
      </c>
      <c r="T23">
        <f>IF(
  COUNTIF('Course Map'!$D$19:$D$55, "*" &amp; T22 &amp; "*") +
  COUNTIF('Credit (Advanced Standing)'!$C$25:$C$40, "*" &amp; T22 &amp; "*") +
  COUNTIF('Course Map'!$C$61, "*" &amp; T22 &amp; "*") &gt;= 1, 1, 0)</f>
        <v>0</v>
      </c>
      <c r="U23">
        <f>IF(
  COUNTIF('Course Map'!$D$19:$D$55, "*" &amp; U22 &amp; "*") +
  COUNTIF('Credit (Advanced Standing)'!$C$25:$C$40, "*" &amp; U22 &amp; "*") +
  COUNTIF('Course Map'!$C$61, "*" &amp; U22 &amp; "*") &gt;= 1, 1, 0)</f>
        <v>0</v>
      </c>
      <c r="V23">
        <f>IF(
  COUNTIF('Course Map'!$D$19:$D$55, "*" &amp; V22 &amp; "*") +
  COUNTIF('Credit (Advanced Standing)'!$C$25:$C$40, "*" &amp; V22 &amp; "*") +
  COUNTIF('Course Map'!$C$61, "*" &amp; V22 &amp; "*") &gt;= 1, 1, 0)</f>
        <v>0</v>
      </c>
      <c r="W23">
        <f>IF(
  COUNTIF('Course Map'!$D$19:$D$55, "*" &amp; W22 &amp; "*") +
  COUNTIF('Credit (Advanced Standing)'!$C$25:$C$40, "*" &amp; W22 &amp; "*") +
  COUNTIF('Course Map'!$C$61, "*" &amp; W22 &amp; "*") &gt;= 1, 1, 0)</f>
        <v>0</v>
      </c>
    </row>
    <row r="25" spans="1:24">
      <c r="A25" t="s">
        <v>590</v>
      </c>
      <c r="B25" t="s">
        <v>19</v>
      </c>
      <c r="C25" t="s">
        <v>575</v>
      </c>
      <c r="D25" t="s">
        <v>85</v>
      </c>
      <c r="E25" s="244" t="s">
        <v>93</v>
      </c>
      <c r="F25" t="s">
        <v>54</v>
      </c>
      <c r="G25" t="s">
        <v>309</v>
      </c>
      <c r="H25" t="s">
        <v>315</v>
      </c>
      <c r="I25" t="s">
        <v>317</v>
      </c>
      <c r="J25" t="s">
        <v>313</v>
      </c>
      <c r="K25" t="s">
        <v>321</v>
      </c>
      <c r="L25" t="s">
        <v>335</v>
      </c>
      <c r="M25" t="s">
        <v>323</v>
      </c>
      <c r="N25" t="s">
        <v>325</v>
      </c>
      <c r="O25" t="s">
        <v>339</v>
      </c>
      <c r="P25" t="s">
        <v>343</v>
      </c>
      <c r="Q25" t="s">
        <v>346</v>
      </c>
      <c r="R25" t="s">
        <v>353</v>
      </c>
      <c r="S25" t="s">
        <v>296</v>
      </c>
    </row>
    <row r="26" spans="1:24">
      <c r="B26">
        <f>INDEX('Course Map'!$D:$D, 6)</f>
        <v>0</v>
      </c>
      <c r="C26" t="str">
        <f>INDEX('Course Map'!$D:$D, 8)</f>
        <v>Select Year here</v>
      </c>
      <c r="D26" t="str">
        <f>IF(OR(
    AND($C26&gt;=2016, $C26&lt;=2023, SUM($F26:$R26)&gt;=8),
    AND($C26&gt;=2024, SUM($F26,$L26:$S26)&gt;=8)
), "Yes", "No")</f>
        <v>No</v>
      </c>
      <c r="E26" s="244" t="str">
        <f>IF(OR(
    AND($C26&gt;=2019, $C26&lt;=2022, OR(
      AND(SUM($F26:$M26, $P26:$R26)&gt;=4),
      AND(SUM($I26:$M26, $R26)&gt;=3, SUM($P26:$Q26)&gt;=1))),
    AND($C26&gt;=2019, $C26&lt;=2020, SUM($F26:$M26, $O26:$R26, -$P26)&gt;=4),
    AND($C26=2023, SUM($F26:$M26, $R26)&gt;=4),
    AND($C26=2024, SUM($F26, $S26)=2, SUM($L26:$O26, $R26)&gt;=2),
    AND($C26&gt;=2025, SUM($L26, $S26)=2, SUM($N26:$R26, -$P26)&gt;=2)
), "Yes", "No")</f>
        <v>No</v>
      </c>
      <c r="F26">
        <f>IF(
  COUNTIF('Course Map'!$D$19:$D$55, "*" &amp; F25 &amp; "*") +
  COUNTIF('Credit (Advanced Standing)'!$C$25:$C$40, "*" &amp; F25 &amp; "*") +
  COUNTIF('Course Map'!$C$61, "*" &amp; F25 &amp; "*") &gt;= 1, 1, 0)</f>
        <v>0</v>
      </c>
      <c r="G26">
        <f>IF(
  COUNTIF('Course Map'!$D$19:$D$55, "*" &amp; G25 &amp; "*") +
  COUNTIF('Credit (Advanced Standing)'!$C$25:$C$40, "*" &amp; G25 &amp; "*") +
  COUNTIF('Course Map'!$C$61, "*" &amp; G25 &amp; "*") &gt;= 1, 1, 0)</f>
        <v>0</v>
      </c>
      <c r="H26">
        <f>IF(
  COUNTIF('Course Map'!$D$19:$D$55, "*" &amp; H25 &amp; "*") +
  COUNTIF('Credit (Advanced Standing)'!$C$25:$C$40, "*" &amp; H25 &amp; "*") +
  COUNTIF('Course Map'!$C$61, "*" &amp; H25 &amp; "*") &gt;= 1, 1, 0)</f>
        <v>0</v>
      </c>
      <c r="I26">
        <f>IF(
  COUNTIF('Course Map'!$D$19:$D$55, "*" &amp; I25 &amp; "*") +
  COUNTIF('Credit (Advanced Standing)'!$C$25:$C$40, "*" &amp; I25 &amp; "*") +
  COUNTIF('Course Map'!$C$61, "*" &amp; I25 &amp; "*") &gt;= 1, 1, 0)</f>
        <v>0</v>
      </c>
      <c r="J26">
        <f>IF(
  COUNTIF('Course Map'!$D$19:$D$55, "*" &amp; J25 &amp; "*") +
  COUNTIF('Credit (Advanced Standing)'!$C$25:$C$40, "*" &amp; J25 &amp; "*") +
  COUNTIF('Course Map'!$C$61, "*" &amp; J25 &amp; "*") &gt;= 1, 1, 0)</f>
        <v>0</v>
      </c>
      <c r="K26">
        <f>IF(
  COUNTIF('Course Map'!$D$19:$D$55, "*" &amp; K25 &amp; "*") +
  COUNTIF('Credit (Advanced Standing)'!$C$25:$C$40, "*" &amp; K25 &amp; "*") +
  COUNTIF('Course Map'!$C$61, "*" &amp; K25 &amp; "*") &gt;= 1, 1, 0)</f>
        <v>0</v>
      </c>
      <c r="L26">
        <f>IF(
  COUNTIF('Course Map'!$D$19:$D$55, "*" &amp; L25 &amp; "*") +
  COUNTIF('Credit (Advanced Standing)'!$C$25:$C$40, "*" &amp; L25 &amp; "*") +
  COUNTIF('Course Map'!$C$61, "*" &amp; L25 &amp; "*") &gt;= 1, 1, 0)</f>
        <v>0</v>
      </c>
      <c r="M26">
        <f>IF(
  COUNTIF('Course Map'!$D$19:$D$55, "*" &amp; M25 &amp; "*") +
  COUNTIF('Credit (Advanced Standing)'!$C$25:$C$40, "*" &amp; M25 &amp; "*") +
  COUNTIF('Course Map'!$C$61, "*" &amp; M25 &amp; "*") &gt;= 1, 1, 0)</f>
        <v>0</v>
      </c>
      <c r="N26">
        <f>IF(
  COUNTIF('Course Map'!$D$19:$D$55, "*" &amp; N25 &amp; "*") +
  COUNTIF('Credit (Advanced Standing)'!$C$25:$C$40, "*" &amp; N25 &amp; "*") +
  COUNTIF('Course Map'!$C$61, "*" &amp; N25 &amp; "*") &gt;= 1, 1, 0)</f>
        <v>0</v>
      </c>
      <c r="O26">
        <f>IF(
  COUNTIF('Course Map'!$D$19:$D$55, "*" &amp; O25 &amp; "*") +
  COUNTIF('Credit (Advanced Standing)'!$C$25:$C$40, "*" &amp; O25 &amp; "*") +
  COUNTIF('Course Map'!$C$61, "*" &amp; O25 &amp; "*") &gt;= 1, 1, 0)</f>
        <v>0</v>
      </c>
      <c r="P26">
        <f>IF(
  COUNTIF('Course Map'!$D$19:$D$55, "*" &amp; P25 &amp; "*") +
  COUNTIF('Credit (Advanced Standing)'!$C$25:$C$40, "*" &amp; P25 &amp; "*") +
  COUNTIF('Course Map'!$C$61, "*" &amp; P25 &amp; "*") &gt;= 1, 1, 0)</f>
        <v>0</v>
      </c>
      <c r="Q26">
        <f>IF(
  COUNTIF('Course Map'!$D$19:$D$55, "*" &amp; Q25 &amp; "*") +
  COUNTIF('Credit (Advanced Standing)'!$C$25:$C$40, "*" &amp; Q25 &amp; "*") +
  COUNTIF('Course Map'!$C$61, "*" &amp; Q25 &amp; "*") &gt;= 1, 1, 0)</f>
        <v>0</v>
      </c>
      <c r="R26">
        <f>IF(
  COUNTIF('Course Map'!$D$19:$D$55, "*" &amp; R25 &amp; "*") +
  COUNTIF('Credit (Advanced Standing)'!$C$25:$C$40, "*" &amp; R25 &amp; "*") +
  COUNTIF('Course Map'!$C$61, "*" &amp; R25 &amp; "*") &gt;= 1, 1, 0)</f>
        <v>0</v>
      </c>
      <c r="S26">
        <f>IF(
  COUNTIF('Course Map'!$D$19:$D$55, "*" &amp; S25 &amp; "*") +
  COUNTIF('Credit (Advanced Standing)'!$C$25:$C$40, "*" &amp; S25 &amp; "*") +
  COUNTIF('Course Map'!$C$61, "*" &amp; S25 &amp; "*") &gt;= 1, 1, 0)</f>
        <v>0</v>
      </c>
    </row>
    <row r="28" spans="1:24">
      <c r="A28" t="s">
        <v>591</v>
      </c>
      <c r="B28" t="s">
        <v>19</v>
      </c>
      <c r="C28" t="s">
        <v>575</v>
      </c>
      <c r="D28" t="s">
        <v>85</v>
      </c>
      <c r="E28" s="244" t="s">
        <v>93</v>
      </c>
      <c r="F28" t="s">
        <v>55</v>
      </c>
      <c r="G28" t="s">
        <v>56</v>
      </c>
      <c r="H28" t="s">
        <v>212</v>
      </c>
      <c r="I28" t="s">
        <v>250</v>
      </c>
      <c r="J28" t="s">
        <v>282</v>
      </c>
      <c r="K28" t="s">
        <v>454</v>
      </c>
      <c r="L28" s="244" t="s">
        <v>387</v>
      </c>
      <c r="M28" t="s">
        <v>358</v>
      </c>
      <c r="N28" t="s">
        <v>396</v>
      </c>
      <c r="O28" s="244" t="s">
        <v>410</v>
      </c>
      <c r="P28" t="s">
        <v>409</v>
      </c>
      <c r="Q28" t="s">
        <v>290</v>
      </c>
      <c r="R28" t="s">
        <v>394</v>
      </c>
      <c r="S28" t="s">
        <v>403</v>
      </c>
      <c r="T28" t="s">
        <v>356</v>
      </c>
    </row>
    <row r="29" spans="1:24">
      <c r="B29">
        <f>INDEX('Course Map'!$D:$D, 6)</f>
        <v>0</v>
      </c>
      <c r="C29" t="str">
        <f>INDEX('Course Map'!$D:$D, 8)</f>
        <v>Select Year here</v>
      </c>
      <c r="D29" t="str">
        <f>IF(OR(
    AND($C29&gt;=2016, C29&lt;=2022, SUM($H29:$Q29)&gt;=8),
    AND($C29=2023, SUM($F29:$G29, $I29, $L29, $P29)&gt;=5, SUM($M29:$O29)&gt;=1, SUM($H29, $J29:$K29, $R29:$S29)&gt;=2),
    AND($C29=2024, SUM($F29, $T29, $I29:$P29, -$J29)&gt;=7, SUM($H29, $J29)&gt;=1),
    AND($C29&gt;=2025, SUM($F29, $T29, $K29:$P29, $H29:$I29)&gt;=8)
), "Yes", "No")</f>
        <v>No</v>
      </c>
      <c r="E29" s="244" t="str">
        <f>IF(OR(
    AND($C29&gt;=2019, $C29&lt;=2023, SUM($L29, $P29)&gt;=2, SUM($H29:$K29)&gt;=1, SUM($M29:$O29)&gt;=1),
    AND($C29=2024, SUM($L29:$P29)&gt;=3, SUM($H29:$P29)&gt;=4),
    AND($C29&gt;=2025, SUM($L29:$P29)&gt;=3, SUM($H29:$I29, $K29)&gt;=1)
), "Yes", "No")</f>
        <v>No</v>
      </c>
      <c r="F29">
        <f>IF(
  COUNTIF('Course Map'!$D$19:$D$55, "*" &amp; F28 &amp; "*") +
  COUNTIF('Credit (Advanced Standing)'!$C$25:$C$40, "*" &amp; F28 &amp; "*") +
  COUNTIF('Course Map'!$C$61, "*" &amp; F28 &amp; "*") &gt;= 1, 1, 0)</f>
        <v>0</v>
      </c>
      <c r="G29">
        <f>IF(
  COUNTIF('Course Map'!$D$19:$D$55, "*" &amp; G28 &amp; "*") +
  COUNTIF('Credit (Advanced Standing)'!$C$25:$C$40, "*" &amp; G28 &amp; "*") +
  COUNTIF('Course Map'!$C$61, "*" &amp; G28 &amp; "*") &gt;= 1, 1, 0)</f>
        <v>0</v>
      </c>
      <c r="H29">
        <f>IF(
  COUNTIF('Course Map'!$D$19:$D$55, "*" &amp; H28 &amp; "*") +
  COUNTIF('Credit (Advanced Standing)'!$C$25:$C$40, "*" &amp; H28 &amp; "*") +
  COUNTIF('Course Map'!$C$61, "*" &amp; H28 &amp; "*") &gt;= 1, 1, 0)</f>
        <v>0</v>
      </c>
      <c r="I29">
        <f>IF(
  COUNTIF('Course Map'!$D$19:$D$55, "*" &amp; I28 &amp; "*") +
  COUNTIF('Credit (Advanced Standing)'!$C$25:$C$40, "*" &amp; I28 &amp; "*") +
  COUNTIF('Course Map'!$C$61, "*" &amp; I28 &amp; "*") &gt;= 1, 1, 0)</f>
        <v>0</v>
      </c>
      <c r="J29">
        <f>IF(
  COUNTIF('Course Map'!$D$19:$D$55, "*" &amp; J28 &amp; "*") +
  COUNTIF('Credit (Advanced Standing)'!$C$25:$C$40, "*" &amp; J28 &amp; "*") +
  COUNTIF('Course Map'!$C$61, "*" &amp; J28 &amp; "*") &gt;= 1, 1, 0)</f>
        <v>0</v>
      </c>
      <c r="K29">
        <f>IF(
  COUNTIF('Course Map'!$D$19:$D$55, "*" &amp; K28 &amp; "*") +
  COUNTIF('Credit (Advanced Standing)'!$C$25:$C$40, "*" &amp; K28 &amp; "*") +
  COUNTIF('Course Map'!$C$61, "*" &amp; K28 &amp; "*") &gt;= 1, 1, 0)</f>
        <v>0</v>
      </c>
      <c r="L29" s="244">
        <f>IF(
  COUNTIF('Course Map'!$D$19:$D$55, "*" &amp; L28 &amp; "*") +
  COUNTIF('Credit (Advanced Standing)'!$C$25:$C$40, "*" &amp; L28 &amp; "*") +
  COUNTIF('Course Map'!$C$61, "*" &amp; L28 &amp; "*") &gt;= 1, 1, 0)</f>
        <v>0</v>
      </c>
      <c r="M29">
        <f>IF(
  COUNTIF('Course Map'!$D$19:$D$55, "*" &amp; M28 &amp; "*") +
  COUNTIF('Credit (Advanced Standing)'!$C$25:$C$40, "*" &amp; M28 &amp; "*") +
  COUNTIF('Course Map'!$C$61, "*" &amp; M28 &amp; "*") &gt;= 1, 1, 0)</f>
        <v>0</v>
      </c>
      <c r="N29">
        <f>IF(
  COUNTIF('Course Map'!$D$19:$D$55, "*" &amp; N28 &amp; "*") +
  COUNTIF('Credit (Advanced Standing)'!$C$25:$C$40, "*" &amp; N28 &amp; "*") +
  COUNTIF('Course Map'!$C$61, "*" &amp; N28 &amp; "*") &gt;= 1, 1, 0)</f>
        <v>0</v>
      </c>
      <c r="O29" s="244">
        <f>IF(
  COUNTIF('Course Map'!$D$19:$D$55, "*" &amp; O28 &amp; "*") +
  COUNTIF('Credit (Advanced Standing)'!$C$25:$C$40, "*" &amp; O28 &amp; "*") +
  COUNTIF('Course Map'!$C$61, "*" &amp; O28 &amp; "*") &gt;= 1, 1, 0)</f>
        <v>0</v>
      </c>
      <c r="P29">
        <f>IF(
  COUNTIF('Course Map'!$D$19:$D$55, "*" &amp; P28 &amp; "*") +
  COUNTIF('Credit (Advanced Standing)'!$C$25:$C$40, "*" &amp; P28 &amp; "*") +
  COUNTIF('Course Map'!$C$61, "*" &amp; P28 &amp; "*") &gt;= 1, 1, 0)</f>
        <v>0</v>
      </c>
      <c r="Q29">
        <f>IF(
  COUNTIF('Course Map'!$D$19:$D$55, "*" &amp; Q28 &amp; "*") +
  COUNTIF('Credit (Advanced Standing)'!$C$25:$C$40, "*" &amp; Q28 &amp; "*") +
  COUNTIF('Course Map'!$C$61, "*" &amp; Q28 &amp; "*") &gt;= 1, 1, 0)</f>
        <v>0</v>
      </c>
      <c r="R29">
        <f>IF(
  COUNTIF('Course Map'!$D$19:$D$55, "*" &amp; R28 &amp; "*") +
  COUNTIF('Credit (Advanced Standing)'!$C$25:$C$40, "*" &amp; R28 &amp; "*") +
  COUNTIF('Course Map'!$C$61, "*" &amp; R28 &amp; "*") &gt;= 1, 1, 0)</f>
        <v>0</v>
      </c>
      <c r="S29">
        <f>IF(
  COUNTIF('Course Map'!$D$19:$D$55, "*" &amp; S28 &amp; "*") +
  COUNTIF('Credit (Advanced Standing)'!$C$25:$C$40, "*" &amp; S28 &amp; "*") +
  COUNTIF('Course Map'!$C$61, "*" &amp; S28 &amp; "*") &gt;= 1, 1, 0)</f>
        <v>0</v>
      </c>
      <c r="T29">
        <f>IF(
  COUNTIF('Course Map'!$D$19:$D$55, "*" &amp; T28 &amp; "*") +
  COUNTIF('Credit (Advanced Standing)'!$C$25:$C$40, "*" &amp; T28 &amp; "*") +
  COUNTIF('Course Map'!$C$61, "*" &amp; T28 &amp; "*") &gt;= 1, 1, 0)</f>
        <v>0</v>
      </c>
    </row>
    <row r="31" spans="1:24">
      <c r="A31" t="s">
        <v>592</v>
      </c>
      <c r="B31" t="s">
        <v>19</v>
      </c>
      <c r="C31" t="s">
        <v>575</v>
      </c>
      <c r="D31" t="s">
        <v>85</v>
      </c>
      <c r="E31" s="244" t="s">
        <v>93</v>
      </c>
      <c r="F31" t="s">
        <v>55</v>
      </c>
      <c r="G31" t="s">
        <v>385</v>
      </c>
      <c r="H31" t="s">
        <v>407</v>
      </c>
      <c r="I31" s="244" t="s">
        <v>401</v>
      </c>
      <c r="J31" t="s">
        <v>593</v>
      </c>
      <c r="K31" t="s">
        <v>396</v>
      </c>
      <c r="L31" s="244" t="s">
        <v>410</v>
      </c>
      <c r="M31" t="s">
        <v>399</v>
      </c>
      <c r="N31" t="s">
        <v>403</v>
      </c>
      <c r="O31" t="s">
        <v>405</v>
      </c>
      <c r="P31" t="s">
        <v>409</v>
      </c>
      <c r="Q31" t="s">
        <v>356</v>
      </c>
      <c r="R31" t="s">
        <v>387</v>
      </c>
      <c r="S31" t="s">
        <v>389</v>
      </c>
      <c r="T31" t="s">
        <v>391</v>
      </c>
      <c r="U31" t="s">
        <v>394</v>
      </c>
      <c r="V31" t="s">
        <v>380</v>
      </c>
      <c r="W31" t="s">
        <v>376</v>
      </c>
      <c r="X31" t="s">
        <v>594</v>
      </c>
    </row>
    <row r="32" spans="1:24">
      <c r="B32">
        <f>INDEX('Course Map'!$D:$D, 6)</f>
        <v>0</v>
      </c>
      <c r="C32" t="str">
        <f>INDEX('Course Map'!$D:$D, 8)</f>
        <v>Select Year here</v>
      </c>
      <c r="D32"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44" t="str">
        <f>IF(OR(
    AND($C32&gt;=2019, $C32&lt;=2022, SUM($F32:$I32)=3, SUM($M32+$N32+$S32+$P32)&gt;=1),
    AND($C32&gt;=2019, $C32&lt;=2023, SUM($F32+$H32+$S32)=3, SUM($G32+$I32+$N32)&gt;=1),
    AND($C32&gt;=2024, SUM($F32+$H32+$S32)=3, SUM($I32+$N32)&gt;=1)
), "Yes", "No")</f>
        <v>No</v>
      </c>
      <c r="F32">
        <f>IF(
  COUNTIF('Course Map'!$D$19:$D$55, "*" &amp; F31 &amp; "*") +
  COUNTIF('Credit (Advanced Standing)'!$C$25:$C$40, "*" &amp; F31 &amp; "*") +
  COUNTIF('Course Map'!$C$61, "*" &amp; F31 &amp; "*") &gt;= 1, 1, 0)</f>
        <v>0</v>
      </c>
      <c r="G32">
        <f>IF(
  COUNTIF('Course Map'!$D$19:$D$55, "*" &amp; G31 &amp; "*") +
  COUNTIF('Credit (Advanced Standing)'!$C$25:$C$40, "*" &amp; G31 &amp; "*") +
  COUNTIF('Course Map'!$C$61, "*" &amp; G31 &amp; "*") &gt;= 1, 1, 0)</f>
        <v>0</v>
      </c>
      <c r="H32">
        <f>IF(
  COUNTIF('Course Map'!$D$19:$D$55, "*" &amp; H31 &amp; "*") +
  COUNTIF('Credit (Advanced Standing)'!$C$25:$C$40, "*" &amp; H31 &amp; "*") +
  COUNTIF('Course Map'!$C$61, "*" &amp; H31 &amp; "*") &gt;= 1, 1, 0)</f>
        <v>0</v>
      </c>
      <c r="I32" s="244">
        <f>IF(
  COUNTIF('Course Map'!$D$19:$D$55, "*" &amp; I31 &amp; "*") +
  COUNTIF('Credit (Advanced Standing)'!$C$25:$C$40, "*" &amp; I31 &amp; "*") +
  COUNTIF('Course Map'!$C$61, "*" &amp; I31 &amp; "*") &gt;= 1, 1, 0)</f>
        <v>0</v>
      </c>
      <c r="J32">
        <f>IF(
  COUNTIF('Course Map'!$D$19:$D$55, "*" &amp; J31 &amp; "*") +
  COUNTIF('Credit (Advanced Standing)'!$C$25:$C$40, "*" &amp; J31 &amp; "*") +
  COUNTIF('Course Map'!$C$61, "*" &amp; J31 &amp; "*") &gt;= 1, 1, 0)</f>
        <v>0</v>
      </c>
      <c r="K32">
        <f>IF(
  COUNTIF('Course Map'!$D$19:$D$55, "*" &amp; K31 &amp; "*") +
  COUNTIF('Credit (Advanced Standing)'!$C$25:$C$40, "*" &amp; K31 &amp; "*") +
  COUNTIF('Course Map'!$C$61, "*" &amp; K31 &amp; "*") &gt;= 1, 1, 0)</f>
        <v>0</v>
      </c>
      <c r="L32" s="244">
        <f>IF(
  COUNTIF('Course Map'!$D$19:$D$55, "*" &amp; L31 &amp; "*") +
  COUNTIF('Credit (Advanced Standing)'!$C$25:$C$40, "*" &amp; L31 &amp; "*") +
  COUNTIF('Course Map'!$C$61, "*" &amp; L31 &amp; "*") &gt;= 1, 1, 0)</f>
        <v>0</v>
      </c>
      <c r="M32">
        <f>IF(
  COUNTIF('Course Map'!$D$19:$D$55, "*" &amp; M31 &amp; "*") +
  COUNTIF('Credit (Advanced Standing)'!$C$25:$C$40, "*" &amp; M31 &amp; "*") +
  COUNTIF('Course Map'!$C$61, "*" &amp; M31 &amp; "*") &gt;= 1, 1, 0)</f>
        <v>0</v>
      </c>
      <c r="N32">
        <f>IF(
  COUNTIF('Course Map'!$D$19:$D$55, "*" &amp; N31 &amp; "*") +
  COUNTIF('Credit (Advanced Standing)'!$C$25:$C$40, "*" &amp; N31 &amp; "*") +
  COUNTIF('Course Map'!$C$61, "*" &amp; N31 &amp; "*") &gt;= 1, 1, 0)</f>
        <v>0</v>
      </c>
      <c r="O32">
        <f>IF(
  COUNTIF('Course Map'!$D$19:$D$55, "*" &amp; O31 &amp; "*") +
  COUNTIF('Credit (Advanced Standing)'!$C$25:$C$40, "*" &amp; O31 &amp; "*") +
  COUNTIF('Course Map'!$C$61, "*" &amp; O31 &amp; "*") &gt;= 1, 1, 0)</f>
        <v>0</v>
      </c>
      <c r="P32">
        <f>IF(
  COUNTIF('Course Map'!$D$19:$D$55, "*" &amp; P31 &amp; "*") +
  COUNTIF('Credit (Advanced Standing)'!$C$25:$C$40, "*" &amp; P31 &amp; "*") +
  COUNTIF('Course Map'!$C$61, "*" &amp; P31 &amp; "*") &gt;= 1, 1, 0)</f>
        <v>0</v>
      </c>
      <c r="Q32">
        <f>IF(
  COUNTIF('Course Map'!$D$19:$D$55, "*" &amp; Q31 &amp; "*") +
  COUNTIF('Credit (Advanced Standing)'!$C$25:$C$40, "*" &amp; Q31 &amp; "*") +
  COUNTIF('Course Map'!$C$61, "*" &amp; Q31 &amp; "*") &gt;= 1, 1, 0)</f>
        <v>0</v>
      </c>
      <c r="R32">
        <f>IF(
  COUNTIF('Course Map'!$D$19:$D$55, "*" &amp; R31 &amp; "*") +
  COUNTIF('Credit (Advanced Standing)'!$C$25:$C$40, "*" &amp; R31 &amp; "*") +
  COUNTIF('Course Map'!$C$61, "*" &amp; R31 &amp; "*") &gt;= 1, 1, 0)</f>
        <v>0</v>
      </c>
      <c r="S32">
        <f>IF(
  COUNTIF('Course Map'!$D$19:$D$55, "*" &amp; S31 &amp; "*") +
  COUNTIF('Credit (Advanced Standing)'!$C$25:$C$40, "*" &amp; S31 &amp; "*") +
  COUNTIF('Course Map'!$C$61, "*" &amp; S31 &amp; "*") &gt;= 1, 1, 0)</f>
        <v>0</v>
      </c>
      <c r="T32">
        <f>IF(
  COUNTIF('Course Map'!$D$19:$D$55, "*" &amp; T31 &amp; "*") +
  COUNTIF('Credit (Advanced Standing)'!$C$25:$C$40, "*" &amp; T31 &amp; "*") +
  COUNTIF('Course Map'!$C$61, "*" &amp; T31 &amp; "*") &gt;= 1, 1, 0)</f>
        <v>0</v>
      </c>
      <c r="U32">
        <f>IF(
  COUNTIF('Course Map'!$D$19:$D$55, "*" &amp; U31 &amp; "*") +
  COUNTIF('Credit (Advanced Standing)'!$C$25:$C$40, "*" &amp; U31 &amp; "*") +
  COUNTIF('Course Map'!$C$61, "*" &amp; U31 &amp; "*") &gt;= 1, 1, 0)</f>
        <v>0</v>
      </c>
      <c r="V32">
        <f>IF(
  COUNTIF('Course Map'!$D$19:$D$55, "*" &amp; V31 &amp; "*") +
  COUNTIF('Credit (Advanced Standing)'!$C$25:$C$40, "*" &amp; V31 &amp; "*") +
  COUNTIF('Course Map'!$C$61, "*" &amp; V31 &amp; "*") &gt;= 1, 1, 0)</f>
        <v>0</v>
      </c>
      <c r="W32">
        <f>IF(
  COUNTIF('Course Map'!$D$19:$D$55, "*" &amp; W31 &amp; "*") +
  COUNTIF('Credit (Advanced Standing)'!$C$25:$C$40, "*" &amp; W31 &amp; "*") +
  COUNTIF('Course Map'!$C$61, "*" &amp; W31 &amp; "*") &gt;= 1, 1, 0)</f>
        <v>0</v>
      </c>
      <c r="X32">
        <f>IF(
  COUNTIF('Course Map'!$D$19:$D$55, "*" &amp; X31 &amp; "*") +
  COUNTIF('Credit (Advanced Standing)'!$C$25:$C$40, "*" &amp; X31 &amp; "*") +
  COUNTIF('Course Map'!$C$61, "*" &amp; X31 &amp; "*") &gt;= 1, 1, 0)</f>
        <v>0</v>
      </c>
    </row>
    <row r="34" spans="1:27">
      <c r="A34" t="s">
        <v>595</v>
      </c>
      <c r="B34" t="s">
        <v>19</v>
      </c>
      <c r="C34" t="s">
        <v>575</v>
      </c>
      <c r="D34" t="s">
        <v>85</v>
      </c>
      <c r="E34" s="244" t="s">
        <v>93</v>
      </c>
      <c r="F34" t="s">
        <v>435</v>
      </c>
      <c r="G34" t="s">
        <v>437</v>
      </c>
      <c r="H34" t="s">
        <v>439</v>
      </c>
      <c r="I34" t="s">
        <v>444</v>
      </c>
      <c r="J34" t="s">
        <v>447</v>
      </c>
      <c r="K34" t="s">
        <v>451</v>
      </c>
      <c r="L34" s="244" t="s">
        <v>456</v>
      </c>
      <c r="M34" t="s">
        <v>596</v>
      </c>
      <c r="N34" s="244" t="s">
        <v>597</v>
      </c>
      <c r="O34" t="s">
        <v>414</v>
      </c>
      <c r="P34" s="244" t="s">
        <v>449</v>
      </c>
      <c r="Q34" s="247" t="s">
        <v>454</v>
      </c>
      <c r="R34" t="s">
        <v>442</v>
      </c>
      <c r="S34" s="244" t="s">
        <v>420</v>
      </c>
    </row>
    <row r="35" spans="1:27">
      <c r="B35">
        <f>INDEX('Course Map'!$D:$D, 6)</f>
        <v>0</v>
      </c>
      <c r="C35" t="str">
        <f>INDEX('Course Map'!$D:$D, 8)</f>
        <v>Select Year here</v>
      </c>
      <c r="D35"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44" t="str">
        <f>IF(OR(
    AND($C35&gt;=2019, $C35&lt;=2022, SUM($F35:$H35, $L35)=4),
    AND($C35=2023, SUM($F35+$H35+$I35+$L35)=4),
    AND($C35&gt;=2024, SUM($F35:$G35, $I35+$K35)=4)
), "Yes", "No")</f>
        <v>No</v>
      </c>
      <c r="F35">
        <f>IF(
  COUNTIF('Course Map'!$D$19:$D$55, "*" &amp; F34 &amp; "*") +
  COUNTIF('Credit (Advanced Standing)'!$C$25:$C$40, "*" &amp; F34 &amp; "*") +
  COUNTIF('Course Map'!$C$61, "*" &amp; F34 &amp; "*") &gt;= 1, 1, 0)</f>
        <v>0</v>
      </c>
      <c r="G35">
        <f>IF(
  COUNTIF('Course Map'!$D$19:$D$55, "*" &amp; G34 &amp; "*") +
  COUNTIF('Credit (Advanced Standing)'!$C$25:$C$40, "*" &amp; G34 &amp; "*") +
  COUNTIF('Course Map'!$C$61, "*" &amp; G34 &amp; "*") &gt;= 1, 1, 0)</f>
        <v>0</v>
      </c>
      <c r="H35">
        <f>IF(
  COUNTIF('Course Map'!$D$19:$D$55, "*" &amp; H34 &amp; "*") +
  COUNTIF('Credit (Advanced Standing)'!$C$25:$C$40, "*" &amp; H34 &amp; "*") +
  COUNTIF('Course Map'!$C$61, "*" &amp; H34 &amp; "*") &gt;= 1, 1, 0)</f>
        <v>0</v>
      </c>
      <c r="I35">
        <f>IF(
  COUNTIF('Course Map'!$D$19:$D$55, "*" &amp; I34 &amp; "*") +
  COUNTIF('Credit (Advanced Standing)'!$C$25:$C$40, "*" &amp; I34 &amp; "*") +
  COUNTIF('Course Map'!$C$61, "*" &amp; I34 &amp; "*") &gt;= 1, 1, 0)</f>
        <v>0</v>
      </c>
      <c r="J35">
        <f>IF(
  COUNTIF('Course Map'!$D$19:$D$55, "*" &amp; J34 &amp; "*") +
  COUNTIF('Credit (Advanced Standing)'!$C$25:$C$40, "*" &amp; J34 &amp; "*") +
  COUNTIF('Course Map'!$C$61, "*" &amp; J34 &amp; "*") &gt;= 1, 1, 0)</f>
        <v>0</v>
      </c>
      <c r="K35">
        <f>IF(
  COUNTIF('Course Map'!$D$19:$D$55, "*" &amp; K34 &amp; "*") +
  COUNTIF('Credit (Advanced Standing)'!$C$25:$C$40, "*" &amp; K34 &amp; "*") +
  COUNTIF('Course Map'!$C$61, "*" &amp; K34 &amp; "*") &gt;= 1, 1, 0)</f>
        <v>0</v>
      </c>
      <c r="L35" s="244">
        <f>IF(
  COUNTIF('Course Map'!$D$19:$D$55, "*" &amp; L34 &amp; "*") +
  COUNTIF('Credit (Advanced Standing)'!$C$25:$C$40, "*" &amp; L34 &amp; "*") +
  COUNTIF('Course Map'!$C$61, "*" &amp; L34 &amp; "*") &gt;= 1, 1, 0)</f>
        <v>0</v>
      </c>
      <c r="M35">
        <f>IF(
  COUNTIF('Course Map'!$D$19:$D$55, "*" &amp; M34 &amp; "*") +
  COUNTIF('Credit (Advanced Standing)'!$C$25:$C$40, "*" &amp; M34 &amp; "*") +
  COUNTIF('Course Map'!$C$61, "*" &amp; M34 &amp; "*") &gt;= 1, 1, 0)</f>
        <v>0</v>
      </c>
      <c r="N35" s="244">
        <f>IF(
  COUNTIF('Course Map'!$D$19:$D$55, "*" &amp; N34 &amp; "*") +
  COUNTIF('Credit (Advanced Standing)'!$C$25:$C$40, "*" &amp; N34 &amp; "*") +
  COUNTIF('Course Map'!$C$61, "*" &amp; N34 &amp; "*") &gt;= 1, 1, 0)</f>
        <v>0</v>
      </c>
      <c r="O35">
        <f>IF(
  COUNTIF('Course Map'!$D$19:$D$55, "*" &amp; O34 &amp; "*") +
  COUNTIF('Credit (Advanced Standing)'!$C$25:$C$40, "*" &amp; O34 &amp; "*") +
  COUNTIF('Course Map'!$C$61, "*" &amp; O34 &amp; "*") &gt;= 1, 1, 0)</f>
        <v>0</v>
      </c>
      <c r="P35" s="244">
        <f>IF(
  COUNTIF('Course Map'!$D$19:$D$55, "*" &amp; P34 &amp; "*") +
  COUNTIF('Credit (Advanced Standing)'!$C$25:$C$40, "*" &amp; P34 &amp; "*") +
  COUNTIF('Course Map'!$C$61, "*" &amp; P34 &amp; "*") &gt;= 1, 1, 0)</f>
        <v>0</v>
      </c>
      <c r="Q35" s="247">
        <f>IF(
  COUNTIF('Course Map'!$D$19:$D$55, "*" &amp; Q34 &amp; "*") +
  COUNTIF('Credit (Advanced Standing)'!$C$25:$C$40, "*" &amp; Q34 &amp; "*") +
  COUNTIF('Course Map'!$C$61, "*" &amp; Q34 &amp; "*") &gt;= 1, 1, 0)</f>
        <v>0</v>
      </c>
      <c r="R35">
        <f>IF(
  COUNTIF('Course Map'!$D$19:$D$55, "*" &amp; R34 &amp; "*") +
  COUNTIF('Credit (Advanced Standing)'!$C$25:$C$40, "*" &amp; R34 &amp; "*") +
  COUNTIF('Course Map'!$C$61, "*" &amp; R34 &amp; "*") &gt;= 1, 1, 0)</f>
        <v>0</v>
      </c>
      <c r="S35" s="244">
        <f>IF(
  COUNTIF('Course Map'!$D$19:$D$55, "*" &amp; S34 &amp; "*") +
  COUNTIF('Credit (Advanced Standing)'!$C$25:$C$40, "*" &amp; S34 &amp; "*") +
  COUNTIF('Course Map'!$C$61, "*" &amp; S34 &amp; "*") &gt;= 1, 1, 0)</f>
        <v>0</v>
      </c>
    </row>
    <row r="37" spans="1:27">
      <c r="A37" t="s">
        <v>598</v>
      </c>
      <c r="B37" t="s">
        <v>19</v>
      </c>
      <c r="C37" t="s">
        <v>575</v>
      </c>
      <c r="D37" t="s">
        <v>85</v>
      </c>
      <c r="E37" s="244" t="s">
        <v>93</v>
      </c>
      <c r="F37" t="s">
        <v>51</v>
      </c>
      <c r="G37" t="s">
        <v>209</v>
      </c>
      <c r="H37" t="s">
        <v>214</v>
      </c>
      <c r="I37" t="s">
        <v>219</v>
      </c>
      <c r="J37" t="s">
        <v>199</v>
      </c>
      <c r="K37" t="s">
        <v>247</v>
      </c>
      <c r="L37" t="s">
        <v>317</v>
      </c>
      <c r="M37" t="s">
        <v>348</v>
      </c>
    </row>
    <row r="38" spans="1:27">
      <c r="B38">
        <f>INDEX('Course Map'!$D:$D, 6)</f>
        <v>0</v>
      </c>
      <c r="C38" t="str">
        <f>INDEX('Course Map'!$D:$D, 8)</f>
        <v>Select Year here</v>
      </c>
      <c r="D38" t="str">
        <f>IF(AND($C2&gt;=2023, SUM($F38:$M38)=8), "Yes", "No")</f>
        <v>No</v>
      </c>
      <c r="E38" s="244" t="str">
        <f>IF(AND($C38&gt;=2019, SUM($F38+$G38+$I38+$M38)=4), "Yes", "No")</f>
        <v>No</v>
      </c>
      <c r="F38">
        <f>IF(
  COUNTIF('Course Map'!$D$19:$D$55, "*" &amp; F37 &amp; "*") +
  COUNTIF('Credit (Advanced Standing)'!$C$25:$C$40, "*" &amp; F37 &amp; "*") +
  COUNTIF('Course Map'!$C$61, "*" &amp; F37 &amp; "*") &gt;= 1, 1, 0)</f>
        <v>0</v>
      </c>
      <c r="G38">
        <f>IF(
  COUNTIF('Course Map'!$D$19:$D$55, "*" &amp; G37 &amp; "*") +
  COUNTIF('Credit (Advanced Standing)'!$C$25:$C$40, "*" &amp; G37 &amp; "*") +
  COUNTIF('Course Map'!$C$61, "*" &amp; G37 &amp; "*") &gt;= 1, 1, 0)</f>
        <v>0</v>
      </c>
      <c r="H38">
        <f>IF(
  COUNTIF('Course Map'!$D$19:$D$55, "*" &amp; H37 &amp; "*") +
  COUNTIF('Credit (Advanced Standing)'!$C$25:$C$40, "*" &amp; H37 &amp; "*") +
  COUNTIF('Course Map'!$C$61, "*" &amp; H37 &amp; "*") &gt;= 1, 1, 0)</f>
        <v>0</v>
      </c>
      <c r="I38">
        <f>IF(
  COUNTIF('Course Map'!$D$19:$D$55, "*" &amp; I37 &amp; "*") +
  COUNTIF('Credit (Advanced Standing)'!$C$25:$C$40, "*" &amp; I37 &amp; "*") +
  COUNTIF('Course Map'!$C$61, "*" &amp; I37 &amp; "*") &gt;= 1, 1, 0)</f>
        <v>0</v>
      </c>
      <c r="J38">
        <f>IF(
  COUNTIF('Course Map'!$D$19:$D$55, "*" &amp; J37 &amp; "*") +
  COUNTIF('Credit (Advanced Standing)'!$C$25:$C$40, "*" &amp; J37 &amp; "*") +
  COUNTIF('Course Map'!$C$61, "*" &amp; J37 &amp; "*") &gt;= 1, 1, 0)</f>
        <v>0</v>
      </c>
      <c r="K38">
        <f>IF(
  COUNTIF('Course Map'!$D$19:$D$55, "*" &amp; K37 &amp; "*") +
  COUNTIF('Credit (Advanced Standing)'!$C$25:$C$40, "*" &amp; K37 &amp; "*") +
  COUNTIF('Course Map'!$C$61, "*" &amp; K37 &amp; "*") &gt;= 1, 1, 0)</f>
        <v>0</v>
      </c>
      <c r="L38">
        <f>IF(
  COUNTIF('Course Map'!$D$19:$D$55, "*" &amp; L37 &amp; "*") +
  COUNTIF('Credit (Advanced Standing)'!$C$25:$C$40, "*" &amp; L37 &amp; "*") +
  COUNTIF('Course Map'!$C$61, "*" &amp; L37 &amp; "*") &gt;= 1, 1, 0)</f>
        <v>0</v>
      </c>
      <c r="M38">
        <f>IF(
  COUNTIF('Course Map'!$D$19:$D$55, "*" &amp; M37 &amp; "*") +
  COUNTIF('Credit (Advanced Standing)'!$C$25:$C$40, "*" &amp; M37 &amp; "*") +
  COUNTIF('Course Map'!$C$61, "*" &amp; M37 &amp; "*") &gt;= 1, 1, 0)</f>
        <v>0</v>
      </c>
    </row>
    <row r="40" spans="1:27" ht="13">
      <c r="A40" t="s">
        <v>599</v>
      </c>
      <c r="B40" t="s">
        <v>19</v>
      </c>
      <c r="C40" t="s">
        <v>575</v>
      </c>
      <c r="D40" t="s">
        <v>85</v>
      </c>
      <c r="E40" s="244" t="s">
        <v>93</v>
      </c>
      <c r="F40" t="s">
        <v>435</v>
      </c>
      <c r="G40" s="244" t="s">
        <v>439</v>
      </c>
      <c r="H40" s="349" t="s">
        <v>447</v>
      </c>
      <c r="I40" s="244" t="s">
        <v>426</v>
      </c>
      <c r="J40" t="s">
        <v>422</v>
      </c>
      <c r="K40" s="244" t="s">
        <v>442</v>
      </c>
      <c r="L40" t="s">
        <v>414</v>
      </c>
      <c r="M40" s="244" t="s">
        <v>449</v>
      </c>
      <c r="N40" t="s">
        <v>416</v>
      </c>
      <c r="O40" t="s">
        <v>420</v>
      </c>
      <c r="P40" t="s">
        <v>424</v>
      </c>
    </row>
    <row r="41" spans="1:27" ht="13">
      <c r="B41">
        <f>INDEX('Course Map'!$D:$D, 6)</f>
        <v>0</v>
      </c>
      <c r="C41" t="str">
        <f>INDEX('Course Map'!$D:$D, 8)</f>
        <v>Select Year here</v>
      </c>
      <c r="D41" t="str">
        <f>IF(OR(
    AND($C41&gt;=2023, $C41&lt;=2024, SUM($F41:$P41)=8),
    AND($C41&gt;=2025, SUM($F41:$P41, -$H41)=8)
), "Yes", "No")</f>
        <v>No</v>
      </c>
      <c r="E41" s="244" t="str">
        <f>IF(OR(
    AND($C41&gt;=2019, $C41&lt;=2023, SUM($F41:$G41, $J41:$M41)=4),
    AND($C41&gt;=2019, SUM($F41:$G41, $L41:$M41, $O41)=4)
), "Yes", "No")</f>
        <v>No</v>
      </c>
      <c r="F41">
        <f>IF(
  COUNTIF('Course Map'!$D$19:$D$55, "*" &amp; F40 &amp; "*") +
  COUNTIF('Credit (Advanced Standing)'!$C$25:$C$40, "*" &amp; F40 &amp; "*") +
  COUNTIF('Course Map'!$C$61, "*" &amp; F40 &amp; "*") &gt;= 1, 1, 0)</f>
        <v>0</v>
      </c>
      <c r="G41">
        <f>IF(
  COUNTIF('Course Map'!$D$19:$D$55, "*" &amp; G40 &amp; "*") +
  COUNTIF('Credit (Advanced Standing)'!$C$25:$C$40, "*" &amp; G40 &amp; "*") +
  COUNTIF('Course Map'!$C$61, "*" &amp; G40 &amp; "*") &gt;= 1, 1, 0)</f>
        <v>0</v>
      </c>
      <c r="H41" s="349">
        <f>IFERROR(
  IF(
    SUMPRODUCT(
      --ISNUMBER(SEARCH(TRIM(H40), 'Course Map'!$D$19:$D$55)),
      --(ISNUMBER(SEARCH("2024", LOOKUP(ROW('Course Map'!$D$19:$D$55), ROW('Course Map'!$C$19:$C$55) / ISNUMBER(SEARCH("20", 'Course Map'!$C$19:$C$55)), 'Course Map'!$C$19:$C$55)))),
      --((ROW('Course Map'!$D$19:$D$55) &lt; 44) + (ROW('Course Map'!$D$19:$D$55) &gt; 47))
    ) &gt;= 1,
    1,
    0
  ),
  0
)</f>
        <v>0</v>
      </c>
      <c r="I41" s="244">
        <f>IF(
  COUNTIF('Course Map'!$D$19:$D$55, "*" &amp; I40 &amp; "*") +
  COUNTIF('Credit (Advanced Standing)'!$C$25:$C$40, "*" &amp; I40 &amp; "*") +
  COUNTIF('Course Map'!$C$61, "*" &amp; I40 &amp; "*") &gt;= 1, 1, 0)</f>
        <v>0</v>
      </c>
      <c r="J41">
        <f>IF(
  COUNTIF('Course Map'!$D$19:$D$55, "*" &amp; J40 &amp; "*") +
  COUNTIF('Credit (Advanced Standing)'!$C$25:$C$40, "*" &amp; J40 &amp; "*") +
  COUNTIF('Course Map'!$C$61, "*" &amp; J40 &amp; "*") &gt;= 1, 1, 0)</f>
        <v>0</v>
      </c>
      <c r="K41" s="244">
        <f>IF(
  COUNTIF('Course Map'!$D$19:$D$55, "*" &amp; K40 &amp; "*") +
  COUNTIF('Credit (Advanced Standing)'!$C$25:$C$40, "*" &amp; K40 &amp; "*") +
  COUNTIF('Course Map'!$C$61, "*" &amp; K40 &amp; "*") &gt;= 1, 1, 0)</f>
        <v>0</v>
      </c>
      <c r="L41">
        <f>IF(
  COUNTIF('Course Map'!$D$19:$D$55, "*" &amp; L40 &amp; "*") +
  COUNTIF('Credit (Advanced Standing)'!$C$25:$C$40, "*" &amp; L40 &amp; "*") +
  COUNTIF('Course Map'!$C$61, "*" &amp; L40 &amp; "*") &gt;= 1, 1, 0)</f>
        <v>0</v>
      </c>
      <c r="M41" s="244">
        <f>IF(
  COUNTIF('Course Map'!$D$19:$D$55, "*" &amp; M40 &amp; "*") +
  COUNTIF('Credit (Advanced Standing)'!$C$25:$C$40, "*" &amp; M40 &amp; "*") +
  COUNTIF('Course Map'!$C$61, "*" &amp; M40 &amp; "*") &gt;= 1, 1, 0)</f>
        <v>0</v>
      </c>
      <c r="N41">
        <f>IF(
  COUNTIF('Course Map'!$D$19:$D$55, "*" &amp; N40 &amp; "*") +
  COUNTIF('Credit (Advanced Standing)'!$C$25:$C$40, "*" &amp; N40 &amp; "*") +
  COUNTIF('Course Map'!$C$61, "*" &amp; N40 &amp; "*") &gt;= 1, 1, 0)</f>
        <v>0</v>
      </c>
      <c r="O41">
        <f>IF(
  COUNTIF('Course Map'!$D$19:$D$55, "*" &amp; O40 &amp; "*") +
  COUNTIF('Credit (Advanced Standing)'!$C$25:$C$40, "*" &amp; O40 &amp; "*") +
  COUNTIF('Course Map'!$C$61, "*" &amp; O40 &amp; "*") &gt;= 1, 1, 0)</f>
        <v>0</v>
      </c>
      <c r="P41">
        <f>IF(
  COUNTIF('Course Map'!$D$19:$D$55, "*" &amp; P40 &amp; "*") +
  COUNTIF('Credit (Advanced Standing)'!$C$25:$C$40, "*" &amp; P40 &amp; "*") +
  COUNTIF('Course Map'!$C$61, "*" &amp; P40 &amp; "*") &gt;= 1, 1, 0)</f>
        <v>0</v>
      </c>
    </row>
    <row r="43" spans="1:27">
      <c r="A43" t="s">
        <v>600</v>
      </c>
      <c r="B43" t="s">
        <v>19</v>
      </c>
      <c r="C43" t="s">
        <v>575</v>
      </c>
      <c r="D43" s="244" t="s">
        <v>93</v>
      </c>
      <c r="E43" t="s">
        <v>569</v>
      </c>
      <c r="F43" s="244" t="s">
        <v>571</v>
      </c>
      <c r="G43" t="s">
        <v>478</v>
      </c>
      <c r="H43" s="244" t="s">
        <v>63</v>
      </c>
      <c r="I43" t="s">
        <v>480</v>
      </c>
      <c r="J43" t="s">
        <v>482</v>
      </c>
      <c r="K43" t="s">
        <v>62</v>
      </c>
      <c r="L43" t="s">
        <v>61</v>
      </c>
      <c r="M43" t="s">
        <v>60</v>
      </c>
    </row>
    <row r="44" spans="1:27">
      <c r="B44">
        <f>INDEX('Course Map'!$D:$D, 6)</f>
        <v>0</v>
      </c>
      <c r="C44" t="str">
        <f>INDEX('Course Map'!$D:$D, 8)</f>
        <v>Select Year here</v>
      </c>
      <c r="D44" s="244" t="str">
        <f>IF(OR(
    AND($C44&gt;=2019, $C44&lt;=2023, SUM($E44:$L44, -$G44)&gt;=4),
    AND($C44&gt;=2019, $C44&lt;=2023, SUM($L44)=1, SUM($E44:$K44, -$H44)&gt;=3),
    AND($C44&gt;=2024, SUM($L44:$M44)=2, SUM($E44:$K44, -$H44)&gt;=2)
), "Yes", "No")</f>
        <v>No</v>
      </c>
      <c r="E44">
        <f>IF(
  COUNTIF('Course Map'!$D$19:$D$55, "*" &amp; E43 &amp; "*") +
  COUNTIF('Credit (Advanced Standing)'!$C$25:$C$40, "*" &amp; E43 &amp; "*") +
  COUNTIF('Course Map'!$C$61, "*" &amp; E43 &amp; "*") &gt;= 1, 1, 0)</f>
        <v>0</v>
      </c>
      <c r="F44" s="244">
        <f>IF(
  COUNTIF('Course Map'!$D$19:$D$55, "*" &amp; F43 &amp; "*") +
  COUNTIF('Credit (Advanced Standing)'!$C$25:$C$40, "*" &amp; F43 &amp; "*") +
  COUNTIF('Course Map'!$C$61, "*" &amp; F43 &amp; "*") &gt;= 1, 1, 0)</f>
        <v>0</v>
      </c>
      <c r="G44">
        <f>IF(
  COUNTIF('Course Map'!$D$19:$D$55, "*" &amp; G43 &amp; "*") +
  COUNTIF('Credit (Advanced Standing)'!$C$25:$C$40, "*" &amp; G43 &amp; "*") +
  COUNTIF('Course Map'!$C$61, "*" &amp; G43 &amp; "*") &gt;= 1, 1, 0)</f>
        <v>0</v>
      </c>
      <c r="H44" s="244">
        <f>IF(
  COUNTIF('Course Map'!$D$19:$D$55, "*" &amp; H43 &amp; "*") +
  COUNTIF('Credit (Advanced Standing)'!$C$25:$C$40, "*" &amp; H43 &amp; "*") +
  COUNTIF('Course Map'!$C$61, "*" &amp; H43 &amp; "*") &gt;= 1, 1, 0)</f>
        <v>0</v>
      </c>
      <c r="I44">
        <f>IF(
  COUNTIF('Course Map'!$D$19:$D$55, "*" &amp; I43 &amp; "*") +
  COUNTIF('Credit (Advanced Standing)'!$C$25:$C$40, "*" &amp; I43 &amp; "*") +
  COUNTIF('Course Map'!$C$61, "*" &amp; I43 &amp; "*") &gt;= 1, 1, 0)</f>
        <v>0</v>
      </c>
      <c r="J44">
        <f>IF(
  COUNTIF('Course Map'!$D$19:$D$55, "*" &amp; J43 &amp; "*") +
  COUNTIF('Credit (Advanced Standing)'!$C$25:$C$40, "*" &amp; J43 &amp; "*") +
  COUNTIF('Course Map'!$C$61, "*" &amp; J43 &amp; "*") &gt;= 1, 1, 0)</f>
        <v>0</v>
      </c>
      <c r="K44">
        <f>IF(
  COUNTIF('Course Map'!$D$19:$D$55, "*" &amp; K43 &amp; "*") +
  COUNTIF('Credit (Advanced Standing)'!$C$25:$C$40, "*" &amp; K43 &amp; "*") +
  COUNTIF('Course Map'!$C$61, "*" &amp; K43 &amp; "*") &gt;= 1, 1, 0)</f>
        <v>0</v>
      </c>
      <c r="L44">
        <f>IF(
  COUNTIF('Course Map'!$D$19:$D$55, "*" &amp; L43 &amp; "*") +
  COUNTIF('Credit (Advanced Standing)'!$C$25:$C$40, "*" &amp; L43 &amp; "*") +
  COUNTIF('Course Map'!$C$61, "*" &amp; L43 &amp; "*") &gt;= 1, 1, 0)</f>
        <v>0</v>
      </c>
      <c r="M44">
        <f>IF(
  COUNTIF('Course Map'!$D$19:$D$55, "*" &amp; M43 &amp; "*") +
  COUNTIF('Credit (Advanced Standing)'!$C$25:$C$40, "*" &amp; M43 &amp; "*") +
  COUNTIF('Course Map'!$C$61, "*" &amp; M43 &amp; "*") &gt;= 1, 1, 0)</f>
        <v>0</v>
      </c>
    </row>
    <row r="45" spans="1:27" ht="13" thickBot="1"/>
    <row r="46" spans="1:27" ht="26.5" thickBot="1">
      <c r="A46" s="248" t="s">
        <v>135</v>
      </c>
      <c r="B46" s="248" t="s">
        <v>578</v>
      </c>
      <c r="C46" s="268" t="s">
        <v>601</v>
      </c>
      <c r="D46" s="269" t="s">
        <v>602</v>
      </c>
      <c r="E46" s="269" t="s">
        <v>603</v>
      </c>
      <c r="F46" s="269" t="s">
        <v>604</v>
      </c>
      <c r="G46" s="269" t="s">
        <v>605</v>
      </c>
      <c r="H46" s="269" t="s">
        <v>606</v>
      </c>
      <c r="I46" s="269" t="s">
        <v>607</v>
      </c>
      <c r="J46" s="269" t="s">
        <v>608</v>
      </c>
      <c r="K46" s="269" t="s">
        <v>609</v>
      </c>
      <c r="L46" s="269" t="s">
        <v>610</v>
      </c>
      <c r="M46" s="269" t="s">
        <v>611</v>
      </c>
      <c r="N46" s="270" t="s">
        <v>612</v>
      </c>
      <c r="O46" s="271" t="s">
        <v>613</v>
      </c>
      <c r="P46" s="271" t="s">
        <v>614</v>
      </c>
      <c r="Q46" s="271" t="s">
        <v>615</v>
      </c>
      <c r="R46" s="271" t="s">
        <v>616</v>
      </c>
      <c r="S46" s="271" t="s">
        <v>617</v>
      </c>
      <c r="T46" s="271" t="s">
        <v>618</v>
      </c>
      <c r="U46" s="271" t="s">
        <v>619</v>
      </c>
      <c r="V46" s="271" t="s">
        <v>620</v>
      </c>
      <c r="W46" s="271" t="s">
        <v>621</v>
      </c>
      <c r="X46" s="272" t="s">
        <v>622</v>
      </c>
      <c r="Y46" s="271" t="s">
        <v>623</v>
      </c>
      <c r="Z46" s="271" t="s">
        <v>624</v>
      </c>
      <c r="AA46" s="271" t="s">
        <v>625</v>
      </c>
    </row>
    <row r="47" spans="1:27" ht="13" thickTop="1">
      <c r="A47" s="249" t="str">
        <f>D2</f>
        <v>Incomplete</v>
      </c>
      <c r="B47" s="249" t="str">
        <f>D5</f>
        <v>Incomplete</v>
      </c>
      <c r="C47" s="249" t="str">
        <f>IF(D8="Yes", "ACCT", "No")</f>
        <v>No</v>
      </c>
      <c r="D47" s="249" t="str">
        <f>IF(D11="Yes", "ESB", "No")</f>
        <v>No</v>
      </c>
      <c r="E47" s="249" t="str">
        <f>IF(D14="Yes", "AE", "No")</f>
        <v>No</v>
      </c>
      <c r="F47" s="249" t="str">
        <f>IF(D17="Yes", "BFM", "No")</f>
        <v>No</v>
      </c>
      <c r="G47" s="249" t="str">
        <f>IF(D20="Yes", "BLT", "No")</f>
        <v>No</v>
      </c>
      <c r="H47" s="249" t="str">
        <f>IF(D23="Yes", "BA", "No")</f>
        <v>No</v>
      </c>
      <c r="I47" s="249" t="str">
        <f>IF(D26="Yes", "EBS", "No")</f>
        <v>No</v>
      </c>
      <c r="J47" s="249" t="str">
        <f>IF(D29="Yes", "IBM", "No")</f>
        <v>No</v>
      </c>
      <c r="K47" s="249" t="str">
        <f>IF(D32="Yes", "MGMT", "No")</f>
        <v>No</v>
      </c>
      <c r="L47" s="249" t="str">
        <f>IF(D35="Yes", "SM", "No")</f>
        <v>No</v>
      </c>
      <c r="M47" s="249" t="str">
        <f>IF(D38="Yes", "FT", "No")</f>
        <v>No</v>
      </c>
      <c r="N47" s="249" t="str">
        <f>IF(D41="Yes", "DM", "No")</f>
        <v>No</v>
      </c>
      <c r="O47" s="249" t="str">
        <f>IF(IF(C47="ACCT","No",E8)="Yes","Acct","No")</f>
        <v>No</v>
      </c>
      <c r="P47" s="249" t="str">
        <f>IF(IF(D47="ESB","No",E11)="Yes","ESB","No")</f>
        <v>No</v>
      </c>
      <c r="Q47" s="249" t="str">
        <f>IF(IF(E47="AE", "No", E14)="Yes", "AE", "No")</f>
        <v>No</v>
      </c>
      <c r="R47" s="249" t="str">
        <f>IF(IF(F47="BFM", "No", E17)="Yes", "BFM", "No")</f>
        <v>No</v>
      </c>
      <c r="S47" s="249" t="str">
        <f>IF(IF(G47="BLT", "No", E20)="Yes", "BLT", "No")</f>
        <v>No</v>
      </c>
      <c r="T47" s="249" t="str">
        <f>IF(IF(H47="BA", "No", E23)="Yes", "BA", "No")</f>
        <v>No</v>
      </c>
      <c r="U47" s="249" t="str">
        <f>IF(IF(I47="EBS", "No", E26)="Yes", "EBS", "No")</f>
        <v>No</v>
      </c>
      <c r="V47" s="250" t="str">
        <f>IF(IF(J47="IBM", "No", E29)="Yes", "IBM", "No")</f>
        <v>No</v>
      </c>
      <c r="W47" s="249" t="str">
        <f>IF(IF(K47="MGMT", "No", E32)="Yes", "MGMT", "No")</f>
        <v>No</v>
      </c>
      <c r="X47" s="250" t="str">
        <f>IF(IF(L47="SM", "No", E35)="Yes", "SM", "No")</f>
        <v>No</v>
      </c>
      <c r="Y47" s="250" t="str">
        <f>IF(IF($M47="FT", "No", E38)="Yes", "FT", "No")</f>
        <v>No</v>
      </c>
      <c r="Z47" s="273" t="str">
        <f>IF(IF($N47="DM", "No", E41)="Yes", "DM", "No")</f>
        <v>No</v>
      </c>
      <c r="AA47" s="273" t="str">
        <f>IF(D44="Yes", "STNY", "No")</f>
        <v>No</v>
      </c>
    </row>
    <row r="50" spans="3:3">
      <c r="C50" t="str">
        <f>IFERROR(INDEX(CC!C46:N46, SMALL($C$48:$N$48, ROW(1:1))-COLUMN($C$48)+1), "")</f>
        <v/>
      </c>
    </row>
  </sheetData>
  <phoneticPr fontId="43"/>
  <pageMargins left="0.7" right="0.7" top="0.75" bottom="0.75" header="0.3" footer="0.3"/>
  <pageSetup paperSize="9" orientation="portrait" r:id="rId1"/>
  <ignoredErrors>
    <ignoredError sqref="H4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57"/>
  <sheetViews>
    <sheetView workbookViewId="0">
      <selection activeCell="G49" sqref="G49"/>
    </sheetView>
  </sheetViews>
  <sheetFormatPr defaultRowHeight="12.5"/>
  <cols>
    <col min="1" max="1" width="35.26953125" customWidth="1"/>
    <col min="2" max="2" width="23.90625" bestFit="1" customWidth="1"/>
  </cols>
  <sheetData>
    <row r="1" spans="1:4" ht="13">
      <c r="A1" s="15" t="s">
        <v>85</v>
      </c>
      <c r="B1" s="15" t="s">
        <v>35</v>
      </c>
    </row>
    <row r="2" spans="1:4">
      <c r="A2" s="13" t="s">
        <v>86</v>
      </c>
      <c r="B2" s="13" t="s">
        <v>73</v>
      </c>
      <c r="D2" t="str">
        <f>IF(OR(
    AND($C2&gt;=2016,$C2&lt;=2018, SUM($E2:$O2,$T2)&gt;=6),
    AND($C2&gt;=2019,$C2&lt;=2022, SUM($E2:$O2)&gt;=6),
    AND($C2&gt;=2023, D9="Yes", D12="Yes", SUM($E2:$M2,$O2:$P2,$R2:$S2)=8),
    AND($C2&gt;=2023, D9="Yes", OR(SUM($E2:$M2,$Q2:$S2)=7, SUM($E2:$M2,$O2:$P2,$R2:$S2)=8)),
    AND($C2&gt;=2023, D9="No", SUM($E2:$O2,$S2)=7)
), "Completed", "Incomplete")</f>
        <v>Incomplete</v>
      </c>
    </row>
    <row r="3" spans="1:4">
      <c r="A3" s="13" t="s">
        <v>87</v>
      </c>
      <c r="B3" s="13" t="s">
        <v>88</v>
      </c>
    </row>
    <row r="4" spans="1:4">
      <c r="A4" s="13" t="s">
        <v>628</v>
      </c>
      <c r="B4" s="14" t="s">
        <v>89</v>
      </c>
    </row>
    <row r="5" spans="1:4">
      <c r="A5" s="13" t="s">
        <v>629</v>
      </c>
      <c r="B5" s="13" t="s">
        <v>32</v>
      </c>
    </row>
    <row r="6" spans="1:4">
      <c r="A6" s="13" t="s">
        <v>630</v>
      </c>
      <c r="B6" s="13" t="s">
        <v>90</v>
      </c>
    </row>
    <row r="7" spans="1:4">
      <c r="A7" s="13" t="s">
        <v>631</v>
      </c>
      <c r="B7" s="13" t="s">
        <v>91</v>
      </c>
    </row>
    <row r="8" spans="1:4">
      <c r="A8" s="13" t="s">
        <v>38</v>
      </c>
    </row>
    <row r="9" spans="1:4">
      <c r="A9" s="13" t="s">
        <v>632</v>
      </c>
    </row>
    <row r="10" spans="1:4">
      <c r="A10" s="13" t="s">
        <v>29</v>
      </c>
    </row>
    <row r="11" spans="1:4">
      <c r="A11" s="13" t="s">
        <v>633</v>
      </c>
    </row>
    <row r="12" spans="1:4">
      <c r="A12" s="13" t="s">
        <v>92</v>
      </c>
    </row>
    <row r="13" spans="1:4">
      <c r="A13" s="13" t="s">
        <v>634</v>
      </c>
    </row>
    <row r="17" spans="1:2" ht="13">
      <c r="A17" s="15" t="s">
        <v>93</v>
      </c>
      <c r="B17" s="15" t="s">
        <v>26</v>
      </c>
    </row>
    <row r="18" spans="1:2">
      <c r="A18" s="13" t="s">
        <v>94</v>
      </c>
      <c r="B18" s="13" t="s">
        <v>655</v>
      </c>
    </row>
    <row r="19" spans="1:2">
      <c r="A19" s="13" t="s">
        <v>87</v>
      </c>
      <c r="B19" s="13" t="s">
        <v>27</v>
      </c>
    </row>
    <row r="20" spans="1:2">
      <c r="A20" s="13" t="s">
        <v>628</v>
      </c>
      <c r="B20" s="14" t="s">
        <v>95</v>
      </c>
    </row>
    <row r="21" spans="1:2">
      <c r="A21" s="13" t="s">
        <v>629</v>
      </c>
      <c r="B21" s="13" t="s">
        <v>96</v>
      </c>
    </row>
    <row r="22" spans="1:2">
      <c r="A22" s="13" t="s">
        <v>630</v>
      </c>
    </row>
    <row r="23" spans="1:2">
      <c r="A23" s="13" t="s">
        <v>631</v>
      </c>
    </row>
    <row r="24" spans="1:2">
      <c r="A24" s="13" t="s">
        <v>38</v>
      </c>
    </row>
    <row r="25" spans="1:2">
      <c r="A25" s="85" t="s">
        <v>632</v>
      </c>
    </row>
    <row r="26" spans="1:2">
      <c r="A26" s="13" t="s">
        <v>627</v>
      </c>
    </row>
    <row r="27" spans="1:2">
      <c r="A27" s="13" t="s">
        <v>633</v>
      </c>
    </row>
    <row r="28" spans="1:2">
      <c r="A28" s="13" t="s">
        <v>92</v>
      </c>
    </row>
    <row r="29" spans="1:2">
      <c r="A29" s="13" t="s">
        <v>634</v>
      </c>
    </row>
    <row r="30" spans="1:2">
      <c r="A30" s="13" t="s">
        <v>635</v>
      </c>
    </row>
    <row r="34" spans="1:2" ht="13">
      <c r="A34" s="15" t="s">
        <v>97</v>
      </c>
    </row>
    <row r="35" spans="1:2">
      <c r="A35" s="13" t="s">
        <v>657</v>
      </c>
    </row>
    <row r="36" spans="1:2">
      <c r="A36" s="13" t="s">
        <v>98</v>
      </c>
    </row>
    <row r="37" spans="1:2">
      <c r="A37" s="13" t="s">
        <v>99</v>
      </c>
    </row>
    <row r="41" spans="1:2" ht="13">
      <c r="A41" s="276" t="s">
        <v>23</v>
      </c>
      <c r="B41" s="15" t="s">
        <v>100</v>
      </c>
    </row>
    <row r="42" spans="1:2">
      <c r="A42" s="13" t="s">
        <v>65</v>
      </c>
      <c r="B42" s="274" t="s">
        <v>65</v>
      </c>
    </row>
    <row r="43" spans="1:2">
      <c r="A43" s="86">
        <v>2019</v>
      </c>
      <c r="B43" s="86">
        <v>2022</v>
      </c>
    </row>
    <row r="44" spans="1:2">
      <c r="A44" s="86">
        <v>2020</v>
      </c>
      <c r="B44" s="86">
        <v>2023</v>
      </c>
    </row>
    <row r="45" spans="1:2">
      <c r="A45" s="86">
        <v>2021</v>
      </c>
      <c r="B45" s="86">
        <v>2024</v>
      </c>
    </row>
    <row r="46" spans="1:2">
      <c r="A46" s="86">
        <v>2022</v>
      </c>
      <c r="B46" s="86">
        <v>2025</v>
      </c>
    </row>
    <row r="47" spans="1:2">
      <c r="A47" s="86">
        <v>2023</v>
      </c>
      <c r="B47" s="86">
        <v>2026</v>
      </c>
    </row>
    <row r="48" spans="1:2">
      <c r="A48" s="86">
        <v>2024</v>
      </c>
      <c r="B48" s="86">
        <v>2027</v>
      </c>
    </row>
    <row r="49" spans="1:2">
      <c r="A49" s="86">
        <v>2025</v>
      </c>
      <c r="B49" s="275">
        <v>2028</v>
      </c>
    </row>
    <row r="50" spans="1:2">
      <c r="A50" s="264"/>
      <c r="B50" s="86">
        <v>2029</v>
      </c>
    </row>
    <row r="51" spans="1:2">
      <c r="A51" s="264"/>
    </row>
    <row r="52" spans="1:2">
      <c r="A52" s="264"/>
    </row>
    <row r="54" spans="1:2" ht="13">
      <c r="A54" s="15" t="s">
        <v>101</v>
      </c>
    </row>
    <row r="55" spans="1:2">
      <c r="A55" s="13" t="s">
        <v>658</v>
      </c>
    </row>
    <row r="56" spans="1:2">
      <c r="A56" s="13" t="s">
        <v>102</v>
      </c>
    </row>
    <row r="57" spans="1:2">
      <c r="A57" s="13" t="s">
        <v>103</v>
      </c>
    </row>
  </sheetData>
  <sortState ref="A19:A30">
    <sortCondition ref="A19"/>
  </sortState>
  <phoneticPr fontId="43"/>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877AD284-A867-4D18-BDC6-DA971988BE0C}">
            <xm:f>'Course Map'!$D$12=$B$3</xm:f>
            <x14:dxf/>
          </x14:cfRule>
          <xm:sqref>B15:E15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outlinePr summaryBelow="0" summaryRight="0"/>
    <pageSetUpPr fitToPage="1"/>
  </sheetPr>
  <dimension ref="A1:AG1017"/>
  <sheetViews>
    <sheetView zoomScaleNormal="100" workbookViewId="0">
      <pane xSplit="1" ySplit="1" topLeftCell="B2" activePane="bottomRight" state="frozen"/>
      <selection activeCell="AC1" sqref="AC1"/>
      <selection pane="topRight" activeCell="AC1" sqref="AC1"/>
      <selection pane="bottomLeft" activeCell="AC1" sqref="AC1"/>
      <selection pane="bottomRight" activeCell="H2" sqref="H2"/>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646</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134</v>
      </c>
      <c r="G11" s="182" t="s">
        <v>117</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117</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117</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135</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135</v>
      </c>
      <c r="G43" s="182" t="s">
        <v>117</v>
      </c>
      <c r="H43" s="172" t="s">
        <v>117</v>
      </c>
      <c r="I43" s="176" t="s">
        <v>135</v>
      </c>
      <c r="J43" s="172" t="s">
        <v>117</v>
      </c>
      <c r="K43" s="172" t="s">
        <v>117</v>
      </c>
      <c r="L43" s="172" t="s">
        <v>117</v>
      </c>
      <c r="M43" s="172" t="s">
        <v>117</v>
      </c>
      <c r="N43" s="172" t="s">
        <v>135</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117</v>
      </c>
      <c r="J44" s="172" t="s">
        <v>117</v>
      </c>
      <c r="K44" s="172" t="s">
        <v>117</v>
      </c>
      <c r="L44" s="172" t="s">
        <v>117</v>
      </c>
      <c r="M44" s="172" t="s">
        <v>117</v>
      </c>
      <c r="N44" s="172" t="s">
        <v>135</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135</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135</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135</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117</v>
      </c>
      <c r="J49" s="172" t="s">
        <v>117</v>
      </c>
      <c r="K49" s="172" t="s">
        <v>117</v>
      </c>
      <c r="L49" s="172" t="s">
        <v>117</v>
      </c>
      <c r="M49" s="172" t="s">
        <v>117</v>
      </c>
      <c r="N49" s="172" t="s">
        <v>135</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117</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142</v>
      </c>
      <c r="W55" s="172" t="s">
        <v>117</v>
      </c>
      <c r="X55" s="172" t="s">
        <v>117</v>
      </c>
      <c r="Y55" s="172" t="s">
        <v>117</v>
      </c>
      <c r="Z55" s="172" t="s">
        <v>117</v>
      </c>
      <c r="AA55" s="172" t="s">
        <v>117</v>
      </c>
      <c r="AB55" s="172" t="s">
        <v>117</v>
      </c>
      <c r="AC55" s="187" t="s">
        <v>135</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117</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117</v>
      </c>
      <c r="K60" s="172" t="s">
        <v>117</v>
      </c>
      <c r="L60" s="172" t="s">
        <v>117</v>
      </c>
      <c r="M60" s="172" t="s">
        <v>117</v>
      </c>
      <c r="N60" s="172" t="s">
        <v>117</v>
      </c>
      <c r="O60" s="172" t="s">
        <v>117</v>
      </c>
      <c r="P60" s="172" t="s">
        <v>117</v>
      </c>
      <c r="Q60" s="185" t="s">
        <v>117</v>
      </c>
      <c r="R60" s="186" t="s">
        <v>117</v>
      </c>
      <c r="S60" s="172" t="s">
        <v>117</v>
      </c>
      <c r="T60" s="172" t="s">
        <v>117</v>
      </c>
      <c r="U60" s="172" t="s">
        <v>117</v>
      </c>
      <c r="V60" s="172" t="s">
        <v>142</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117</v>
      </c>
      <c r="K61" s="172" t="s">
        <v>117</v>
      </c>
      <c r="L61" s="172" t="s">
        <v>117</v>
      </c>
      <c r="M61" s="172" t="s">
        <v>117</v>
      </c>
      <c r="N61" s="172" t="s">
        <v>117</v>
      </c>
      <c r="O61" s="172" t="s">
        <v>117</v>
      </c>
      <c r="P61" s="172" t="s">
        <v>117</v>
      </c>
      <c r="Q61" s="185" t="s">
        <v>117</v>
      </c>
      <c r="R61" s="186" t="s">
        <v>117</v>
      </c>
      <c r="S61" s="172" t="s">
        <v>117</v>
      </c>
      <c r="T61" s="172" t="s">
        <v>117</v>
      </c>
      <c r="U61" s="172" t="s">
        <v>117</v>
      </c>
      <c r="V61" s="172" t="s">
        <v>117</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117</v>
      </c>
      <c r="K62" s="172" t="s">
        <v>117</v>
      </c>
      <c r="L62" s="172" t="s">
        <v>117</v>
      </c>
      <c r="M62" s="172" t="s">
        <v>117</v>
      </c>
      <c r="N62" s="172" t="s">
        <v>117</v>
      </c>
      <c r="O62" s="172" t="s">
        <v>117</v>
      </c>
      <c r="P62" s="172" t="s">
        <v>117</v>
      </c>
      <c r="Q62" s="185" t="s">
        <v>117</v>
      </c>
      <c r="R62" s="186" t="s">
        <v>117</v>
      </c>
      <c r="S62" s="172" t="s">
        <v>117</v>
      </c>
      <c r="T62" s="172" t="s">
        <v>117</v>
      </c>
      <c r="U62" s="172" t="s">
        <v>117</v>
      </c>
      <c r="V62" s="172" t="s">
        <v>117</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117</v>
      </c>
      <c r="K63" s="172" t="s">
        <v>117</v>
      </c>
      <c r="L63" s="172" t="s">
        <v>117</v>
      </c>
      <c r="M63" s="172" t="s">
        <v>117</v>
      </c>
      <c r="N63" s="172" t="s">
        <v>135</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117</v>
      </c>
      <c r="K64" s="172" t="s">
        <v>117</v>
      </c>
      <c r="L64" s="172" t="s">
        <v>117</v>
      </c>
      <c r="M64" s="172" t="s">
        <v>117</v>
      </c>
      <c r="N64" s="172" t="s">
        <v>117</v>
      </c>
      <c r="O64" s="172" t="s">
        <v>117</v>
      </c>
      <c r="P64" s="172" t="s">
        <v>117</v>
      </c>
      <c r="Q64" s="185" t="s">
        <v>117</v>
      </c>
      <c r="R64" s="186" t="s">
        <v>117</v>
      </c>
      <c r="S64" s="172" t="s">
        <v>117</v>
      </c>
      <c r="T64" s="172" t="s">
        <v>117</v>
      </c>
      <c r="U64" s="172" t="s">
        <v>117</v>
      </c>
      <c r="V64" s="172" t="s">
        <v>142</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117</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117</v>
      </c>
      <c r="K66" s="172" t="s">
        <v>117</v>
      </c>
      <c r="L66" s="172" t="s">
        <v>117</v>
      </c>
      <c r="M66" s="172" t="s">
        <v>117</v>
      </c>
      <c r="N66" s="172" t="s">
        <v>117</v>
      </c>
      <c r="O66" s="172" t="s">
        <v>117</v>
      </c>
      <c r="P66" s="172" t="s">
        <v>117</v>
      </c>
      <c r="Q66" s="185" t="s">
        <v>117</v>
      </c>
      <c r="R66" s="186" t="s">
        <v>117</v>
      </c>
      <c r="S66" s="172" t="s">
        <v>117</v>
      </c>
      <c r="T66" s="172" t="s">
        <v>117</v>
      </c>
      <c r="U66" s="172" t="s">
        <v>117</v>
      </c>
      <c r="V66" s="172" t="s">
        <v>117</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117</v>
      </c>
      <c r="K67" s="172" t="s">
        <v>117</v>
      </c>
      <c r="L67" s="172" t="s">
        <v>117</v>
      </c>
      <c r="M67" s="172" t="s">
        <v>117</v>
      </c>
      <c r="N67" s="172" t="s">
        <v>117</v>
      </c>
      <c r="O67" s="172" t="s">
        <v>117</v>
      </c>
      <c r="P67" s="172" t="s">
        <v>117</v>
      </c>
      <c r="Q67" s="185" t="s">
        <v>117</v>
      </c>
      <c r="R67" s="186" t="s">
        <v>117</v>
      </c>
      <c r="S67" s="172" t="s">
        <v>117</v>
      </c>
      <c r="T67" s="172" t="s">
        <v>117</v>
      </c>
      <c r="U67" s="172" t="s">
        <v>117</v>
      </c>
      <c r="V67" s="172" t="s">
        <v>117</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117</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135</v>
      </c>
    </row>
    <row r="69" spans="1:29" ht="14.25" customHeight="1">
      <c r="A69" s="147" t="s">
        <v>53</v>
      </c>
      <c r="B69" s="93" t="s">
        <v>256</v>
      </c>
      <c r="C69" s="173"/>
      <c r="D69" s="171" t="s">
        <v>126</v>
      </c>
      <c r="E69" s="179"/>
      <c r="F69" s="184" t="s">
        <v>134</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117</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117</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135</v>
      </c>
      <c r="I74" s="172" t="s">
        <v>117</v>
      </c>
      <c r="J74" s="172" t="s">
        <v>117</v>
      </c>
      <c r="K74" s="172" t="s">
        <v>117</v>
      </c>
      <c r="L74" s="172" t="s">
        <v>117</v>
      </c>
      <c r="M74" s="172" t="s">
        <v>117</v>
      </c>
      <c r="N74" s="172" t="s">
        <v>117</v>
      </c>
      <c r="O74" s="172" t="s">
        <v>117</v>
      </c>
      <c r="P74" s="172" t="s">
        <v>117</v>
      </c>
      <c r="Q74" s="185" t="s">
        <v>117</v>
      </c>
      <c r="R74" s="186" t="s">
        <v>117</v>
      </c>
      <c r="S74" s="172" t="s">
        <v>142</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117</v>
      </c>
      <c r="I75" s="172" t="s">
        <v>117</v>
      </c>
      <c r="J75" s="172" t="s">
        <v>117</v>
      </c>
      <c r="K75" s="172" t="s">
        <v>117</v>
      </c>
      <c r="L75" s="172" t="s">
        <v>117</v>
      </c>
      <c r="M75" s="172" t="s">
        <v>117</v>
      </c>
      <c r="N75" s="172" t="s">
        <v>117</v>
      </c>
      <c r="O75" s="172" t="s">
        <v>117</v>
      </c>
      <c r="P75" s="172" t="s">
        <v>117</v>
      </c>
      <c r="Q75" s="185" t="s">
        <v>117</v>
      </c>
      <c r="R75" s="186" t="s">
        <v>117</v>
      </c>
      <c r="S75" s="172" t="s">
        <v>117</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117</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135</v>
      </c>
      <c r="I79" s="172" t="s">
        <v>117</v>
      </c>
      <c r="J79" s="172" t="s">
        <v>117</v>
      </c>
      <c r="K79" s="172" t="s">
        <v>117</v>
      </c>
      <c r="L79" s="172" t="s">
        <v>117</v>
      </c>
      <c r="M79" s="172" t="s">
        <v>117</v>
      </c>
      <c r="N79" s="172" t="s">
        <v>117</v>
      </c>
      <c r="O79" s="172" t="s">
        <v>117</v>
      </c>
      <c r="P79" s="172" t="s">
        <v>117</v>
      </c>
      <c r="Q79" s="185" t="s">
        <v>117</v>
      </c>
      <c r="R79" s="186" t="s">
        <v>117</v>
      </c>
      <c r="S79" s="172" t="s">
        <v>142</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128</v>
      </c>
      <c r="G80" s="182" t="s">
        <v>117</v>
      </c>
      <c r="H80" s="172" t="s">
        <v>135</v>
      </c>
      <c r="I80" s="172" t="s">
        <v>117</v>
      </c>
      <c r="J80" s="172" t="s">
        <v>117</v>
      </c>
      <c r="K80" s="172" t="s">
        <v>117</v>
      </c>
      <c r="L80" s="172" t="s">
        <v>117</v>
      </c>
      <c r="M80" s="172" t="s">
        <v>117</v>
      </c>
      <c r="N80" s="172" t="s">
        <v>117</v>
      </c>
      <c r="O80" s="172" t="s">
        <v>117</v>
      </c>
      <c r="P80" s="172" t="s">
        <v>117</v>
      </c>
      <c r="Q80" s="185" t="s">
        <v>117</v>
      </c>
      <c r="R80" s="186" t="s">
        <v>117</v>
      </c>
      <c r="S80" s="172" t="s">
        <v>135</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117</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117</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117</v>
      </c>
      <c r="I83" s="172" t="s">
        <v>117</v>
      </c>
      <c r="J83" s="172" t="s">
        <v>117</v>
      </c>
      <c r="K83" s="172" t="s">
        <v>117</v>
      </c>
      <c r="L83" s="172" t="s">
        <v>117</v>
      </c>
      <c r="M83" s="172" t="s">
        <v>117</v>
      </c>
      <c r="N83" s="172" t="s">
        <v>117</v>
      </c>
      <c r="O83" s="172" t="s">
        <v>117</v>
      </c>
      <c r="P83" s="172" t="s">
        <v>117</v>
      </c>
      <c r="Q83" s="185" t="s">
        <v>117</v>
      </c>
      <c r="R83" s="186" t="s">
        <v>117</v>
      </c>
      <c r="S83" s="172" t="s">
        <v>117</v>
      </c>
      <c r="T83" s="172" t="s">
        <v>117</v>
      </c>
      <c r="U83" s="172" t="s">
        <v>117</v>
      </c>
      <c r="V83" s="172" t="s">
        <v>117</v>
      </c>
      <c r="W83" s="172" t="s">
        <v>117</v>
      </c>
      <c r="X83" s="172" t="s">
        <v>117</v>
      </c>
      <c r="Y83" s="172" t="s">
        <v>117</v>
      </c>
      <c r="Z83" s="172" t="s">
        <v>117</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117</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289</v>
      </c>
      <c r="I86" s="172" t="s">
        <v>117</v>
      </c>
      <c r="J86" s="172" t="s">
        <v>117</v>
      </c>
      <c r="K86" s="172" t="s">
        <v>117</v>
      </c>
      <c r="L86" s="172" t="s">
        <v>117</v>
      </c>
      <c r="M86" s="172" t="s">
        <v>117</v>
      </c>
      <c r="N86" s="172" t="s">
        <v>117</v>
      </c>
      <c r="O86" s="172" t="s">
        <v>117</v>
      </c>
      <c r="P86" s="172" t="s">
        <v>117</v>
      </c>
      <c r="Q86" s="185" t="s">
        <v>117</v>
      </c>
      <c r="R86" s="186" t="s">
        <v>117</v>
      </c>
      <c r="S86" s="172" t="s">
        <v>226</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117</v>
      </c>
      <c r="I87" s="172" t="s">
        <v>117</v>
      </c>
      <c r="J87" s="172" t="s">
        <v>117</v>
      </c>
      <c r="K87" s="172" t="s">
        <v>117</v>
      </c>
      <c r="L87" s="172" t="s">
        <v>117</v>
      </c>
      <c r="M87" s="172" t="s">
        <v>117</v>
      </c>
      <c r="N87" s="172" t="s">
        <v>117</v>
      </c>
      <c r="O87" s="172" t="s">
        <v>117</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135</v>
      </c>
      <c r="I88" s="172" t="s">
        <v>117</v>
      </c>
      <c r="J88" s="172" t="s">
        <v>117</v>
      </c>
      <c r="K88" s="172" t="s">
        <v>117</v>
      </c>
      <c r="L88" s="172" t="s">
        <v>117</v>
      </c>
      <c r="M88" s="172" t="s">
        <v>117</v>
      </c>
      <c r="N88" s="172" t="s">
        <v>117</v>
      </c>
      <c r="O88" s="172" t="s">
        <v>117</v>
      </c>
      <c r="P88" s="172" t="s">
        <v>117</v>
      </c>
      <c r="Q88" s="185" t="s">
        <v>117</v>
      </c>
      <c r="R88" s="186" t="s">
        <v>117</v>
      </c>
      <c r="S88" s="172" t="s">
        <v>142</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117</v>
      </c>
      <c r="I90" s="172" t="s">
        <v>117</v>
      </c>
      <c r="J90" s="172" t="s">
        <v>117</v>
      </c>
      <c r="K90" s="172" t="s">
        <v>135</v>
      </c>
      <c r="L90" s="172" t="s">
        <v>117</v>
      </c>
      <c r="M90" s="172" t="s">
        <v>135</v>
      </c>
      <c r="N90" s="172" t="s">
        <v>117</v>
      </c>
      <c r="O90" s="172" t="s">
        <v>117</v>
      </c>
      <c r="P90" s="172" t="s">
        <v>117</v>
      </c>
      <c r="Q90" s="185" t="s">
        <v>117</v>
      </c>
      <c r="R90" s="186" t="s">
        <v>117</v>
      </c>
      <c r="S90" s="172" t="s">
        <v>117</v>
      </c>
      <c r="T90" s="172" t="s">
        <v>117</v>
      </c>
      <c r="U90" s="172" t="s">
        <v>135</v>
      </c>
      <c r="V90" s="172" t="s">
        <v>117</v>
      </c>
      <c r="W90" s="172" t="s">
        <v>117</v>
      </c>
      <c r="X90" s="172" t="s">
        <v>135</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142</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117</v>
      </c>
      <c r="L99" s="172" t="s">
        <v>117</v>
      </c>
      <c r="M99" s="172" t="s">
        <v>117</v>
      </c>
      <c r="N99" s="172" t="s">
        <v>117</v>
      </c>
      <c r="O99" s="172" t="s">
        <v>117</v>
      </c>
      <c r="P99" s="172" t="s">
        <v>117</v>
      </c>
      <c r="Q99" s="185" t="s">
        <v>117</v>
      </c>
      <c r="R99" s="186" t="s">
        <v>117</v>
      </c>
      <c r="S99" s="172" t="s">
        <v>117</v>
      </c>
      <c r="T99" s="172" t="s">
        <v>117</v>
      </c>
      <c r="U99" s="172" t="s">
        <v>117</v>
      </c>
      <c r="V99" s="172" t="s">
        <v>117</v>
      </c>
      <c r="W99" s="172" t="s">
        <v>117</v>
      </c>
      <c r="X99" s="172" t="s">
        <v>117</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117</v>
      </c>
      <c r="V100" s="172" t="s">
        <v>117</v>
      </c>
      <c r="W100" s="172" t="s">
        <v>117</v>
      </c>
      <c r="X100" s="172" t="s">
        <v>117</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117</v>
      </c>
      <c r="L101" s="172" t="s">
        <v>117</v>
      </c>
      <c r="M101" s="172" t="s">
        <v>117</v>
      </c>
      <c r="N101" s="172" t="s">
        <v>117</v>
      </c>
      <c r="O101" s="172" t="s">
        <v>117</v>
      </c>
      <c r="P101" s="172" t="s">
        <v>117</v>
      </c>
      <c r="Q101" s="185" t="s">
        <v>117</v>
      </c>
      <c r="R101" s="186" t="s">
        <v>117</v>
      </c>
      <c r="S101" s="172" t="s">
        <v>117</v>
      </c>
      <c r="T101" s="172" t="s">
        <v>117</v>
      </c>
      <c r="U101" s="172" t="s">
        <v>117</v>
      </c>
      <c r="V101" s="172" t="s">
        <v>117</v>
      </c>
      <c r="W101" s="172" t="s">
        <v>117</v>
      </c>
      <c r="X101" s="172" t="s">
        <v>117</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117</v>
      </c>
      <c r="L102" s="172" t="s">
        <v>117</v>
      </c>
      <c r="M102" s="172" t="s">
        <v>117</v>
      </c>
      <c r="N102" s="172" t="s">
        <v>117</v>
      </c>
      <c r="O102" s="172" t="s">
        <v>117</v>
      </c>
      <c r="P102" s="172" t="s">
        <v>117</v>
      </c>
      <c r="Q102" s="185" t="s">
        <v>117</v>
      </c>
      <c r="R102" s="186" t="s">
        <v>117</v>
      </c>
      <c r="S102" s="172" t="s">
        <v>117</v>
      </c>
      <c r="T102" s="172" t="s">
        <v>117</v>
      </c>
      <c r="U102" s="172" t="s">
        <v>117</v>
      </c>
      <c r="V102" s="172" t="s">
        <v>117</v>
      </c>
      <c r="W102" s="172" t="s">
        <v>117</v>
      </c>
      <c r="X102" s="172" t="s">
        <v>117</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117</v>
      </c>
      <c r="I103" s="172" t="s">
        <v>117</v>
      </c>
      <c r="J103" s="172" t="s">
        <v>117</v>
      </c>
      <c r="K103" s="172" t="s">
        <v>135</v>
      </c>
      <c r="L103" s="172" t="s">
        <v>117</v>
      </c>
      <c r="M103" s="172" t="s">
        <v>117</v>
      </c>
      <c r="N103" s="172" t="s">
        <v>135</v>
      </c>
      <c r="O103" s="172" t="s">
        <v>117</v>
      </c>
      <c r="P103" s="172" t="s">
        <v>117</v>
      </c>
      <c r="Q103" s="185" t="s">
        <v>117</v>
      </c>
      <c r="R103" s="186" t="s">
        <v>117</v>
      </c>
      <c r="S103" s="172" t="s">
        <v>117</v>
      </c>
      <c r="T103" s="172" t="s">
        <v>117</v>
      </c>
      <c r="U103" s="172" t="s">
        <v>135</v>
      </c>
      <c r="V103" s="172" t="s">
        <v>117</v>
      </c>
      <c r="W103" s="172" t="s">
        <v>117</v>
      </c>
      <c r="X103" s="172" t="s">
        <v>117</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117</v>
      </c>
      <c r="L104" s="172" t="s">
        <v>117</v>
      </c>
      <c r="M104" s="172" t="s">
        <v>117</v>
      </c>
      <c r="N104" s="172" t="s">
        <v>117</v>
      </c>
      <c r="O104" s="172" t="s">
        <v>117</v>
      </c>
      <c r="P104" s="172" t="s">
        <v>117</v>
      </c>
      <c r="Q104" s="185" t="s">
        <v>117</v>
      </c>
      <c r="R104" s="186" t="s">
        <v>117</v>
      </c>
      <c r="S104" s="172" t="s">
        <v>117</v>
      </c>
      <c r="T104" s="172" t="s">
        <v>117</v>
      </c>
      <c r="U104" s="172" t="s">
        <v>117</v>
      </c>
      <c r="V104" s="172" t="s">
        <v>117</v>
      </c>
      <c r="W104" s="172" t="s">
        <v>117</v>
      </c>
      <c r="X104" s="172" t="s">
        <v>117</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117</v>
      </c>
      <c r="I105" s="172" t="s">
        <v>117</v>
      </c>
      <c r="J105" s="172" t="s">
        <v>117</v>
      </c>
      <c r="K105" s="172" t="s">
        <v>117</v>
      </c>
      <c r="L105" s="172" t="s">
        <v>117</v>
      </c>
      <c r="M105" s="172" t="s">
        <v>117</v>
      </c>
      <c r="N105" s="172" t="s">
        <v>117</v>
      </c>
      <c r="O105" s="172" t="s">
        <v>117</v>
      </c>
      <c r="P105" s="172" t="s">
        <v>117</v>
      </c>
      <c r="Q105" s="185" t="s">
        <v>117</v>
      </c>
      <c r="R105" s="186" t="s">
        <v>117</v>
      </c>
      <c r="S105" s="172" t="s">
        <v>117</v>
      </c>
      <c r="T105" s="172" t="s">
        <v>117</v>
      </c>
      <c r="U105" s="172" t="s">
        <v>117</v>
      </c>
      <c r="V105" s="172" t="s">
        <v>117</v>
      </c>
      <c r="W105" s="172" t="s">
        <v>117</v>
      </c>
      <c r="X105" s="172" t="s">
        <v>117</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142</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117</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117</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142</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117</v>
      </c>
      <c r="I110" s="176" t="s">
        <v>117</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135</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117</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117</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142</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117</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117</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142</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135</v>
      </c>
      <c r="O115" s="172" t="s">
        <v>117</v>
      </c>
      <c r="P115" s="172" t="s">
        <v>117</v>
      </c>
      <c r="Q115" s="185" t="s">
        <v>117</v>
      </c>
      <c r="R115" s="186" t="s">
        <v>117</v>
      </c>
      <c r="S115" s="172" t="s">
        <v>117</v>
      </c>
      <c r="T115" s="172" t="s">
        <v>117</v>
      </c>
      <c r="U115" s="172" t="s">
        <v>142</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142</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142</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135</v>
      </c>
      <c r="P119" s="172" t="s">
        <v>117</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117</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135</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117</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117</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117</v>
      </c>
      <c r="Q133" s="185" t="s">
        <v>117</v>
      </c>
      <c r="R133" s="186" t="s">
        <v>117</v>
      </c>
      <c r="S133" s="172" t="s">
        <v>117</v>
      </c>
      <c r="T133" s="172" t="s">
        <v>117</v>
      </c>
      <c r="U133" s="172" t="s">
        <v>117</v>
      </c>
      <c r="V133" s="172" t="s">
        <v>117</v>
      </c>
      <c r="W133" s="172" t="s">
        <v>117</v>
      </c>
      <c r="X133" s="172" t="s">
        <v>117</v>
      </c>
      <c r="Y133" s="172" t="s">
        <v>117</v>
      </c>
      <c r="Z133" s="172" t="s">
        <v>117</v>
      </c>
      <c r="AA133" s="172" t="s">
        <v>117</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135</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135</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117</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117</v>
      </c>
      <c r="P137" s="172" t="s">
        <v>135</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13">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117</v>
      </c>
      <c r="P138" s="172" t="s">
        <v>117</v>
      </c>
      <c r="Q138" s="185" t="s">
        <v>117</v>
      </c>
      <c r="R138" s="186" t="s">
        <v>117</v>
      </c>
      <c r="S138" s="172" t="s">
        <v>117</v>
      </c>
      <c r="T138" s="172" t="s">
        <v>117</v>
      </c>
      <c r="U138" s="172" t="s">
        <v>117</v>
      </c>
      <c r="V138" s="172" t="s">
        <v>117</v>
      </c>
      <c r="W138" s="172" t="s">
        <v>117</v>
      </c>
      <c r="X138" s="172" t="s">
        <v>117</v>
      </c>
      <c r="Y138" s="172" t="s">
        <v>117</v>
      </c>
      <c r="Z138" s="172" t="s">
        <v>117</v>
      </c>
      <c r="AA138" s="172" t="s">
        <v>117</v>
      </c>
      <c r="AB138" s="172" t="s">
        <v>117</v>
      </c>
      <c r="AC138" s="187" t="s">
        <v>117</v>
      </c>
    </row>
    <row r="139" spans="1:33" ht="13">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117</v>
      </c>
      <c r="Q139" s="172" t="s">
        <v>117</v>
      </c>
      <c r="R139" s="172" t="s">
        <v>117</v>
      </c>
      <c r="S139" s="172" t="s">
        <v>117</v>
      </c>
      <c r="T139" s="172" t="s">
        <v>117</v>
      </c>
      <c r="U139" s="186" t="s">
        <v>117</v>
      </c>
      <c r="V139" s="185" t="s">
        <v>117</v>
      </c>
      <c r="W139" s="172" t="s">
        <v>117</v>
      </c>
      <c r="X139" s="172" t="s">
        <v>117</v>
      </c>
      <c r="Y139" s="172" t="s">
        <v>117</v>
      </c>
      <c r="Z139" s="172" t="s">
        <v>117</v>
      </c>
      <c r="AA139" s="172" t="s">
        <v>117</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117</v>
      </c>
      <c r="P141" s="172" t="s">
        <v>135</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135</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117</v>
      </c>
      <c r="Q144" s="185" t="s">
        <v>117</v>
      </c>
      <c r="R144" s="186" t="s">
        <v>117</v>
      </c>
      <c r="S144" s="172" t="s">
        <v>117</v>
      </c>
      <c r="T144" s="172" t="s">
        <v>117</v>
      </c>
      <c r="U144" s="172" t="s">
        <v>117</v>
      </c>
      <c r="V144" s="172" t="s">
        <v>117</v>
      </c>
      <c r="W144" s="172" t="s">
        <v>117</v>
      </c>
      <c r="X144" s="172" t="s">
        <v>117</v>
      </c>
      <c r="Y144" s="172" t="s">
        <v>117</v>
      </c>
      <c r="Z144" s="172" t="s">
        <v>135</v>
      </c>
      <c r="AA144" s="172" t="s">
        <v>117</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135</v>
      </c>
      <c r="M148" s="172" t="s">
        <v>117</v>
      </c>
      <c r="N148" s="172" t="s">
        <v>117</v>
      </c>
      <c r="O148" s="172" t="s">
        <v>117</v>
      </c>
      <c r="P148" s="172" t="s">
        <v>117</v>
      </c>
      <c r="Q148" s="185" t="s">
        <v>117</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135</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135</v>
      </c>
      <c r="M151" s="172" t="s">
        <v>117</v>
      </c>
      <c r="N151" s="172" t="s">
        <v>117</v>
      </c>
      <c r="O151" s="172" t="s">
        <v>117</v>
      </c>
      <c r="P151" s="172" t="s">
        <v>117</v>
      </c>
      <c r="Q151" s="185" t="s">
        <v>117</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135</v>
      </c>
      <c r="M152" s="172" t="s">
        <v>117</v>
      </c>
      <c r="N152" s="172" t="s">
        <v>117</v>
      </c>
      <c r="O152" s="172" t="s">
        <v>117</v>
      </c>
      <c r="P152" s="172" t="s">
        <v>117</v>
      </c>
      <c r="Q152" s="185" t="s">
        <v>117</v>
      </c>
      <c r="R152" s="186" t="s">
        <v>117</v>
      </c>
      <c r="S152" s="172" t="s">
        <v>117</v>
      </c>
      <c r="T152" s="172" t="s">
        <v>117</v>
      </c>
      <c r="U152" s="172" t="s">
        <v>117</v>
      </c>
      <c r="V152" s="172" t="s">
        <v>117</v>
      </c>
      <c r="W152" s="172" t="s">
        <v>117</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135</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135</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128</v>
      </c>
      <c r="G159" s="182" t="s">
        <v>117</v>
      </c>
      <c r="H159" s="172" t="s">
        <v>117</v>
      </c>
      <c r="I159" s="172" t="s">
        <v>117</v>
      </c>
      <c r="J159" s="172" t="s">
        <v>117</v>
      </c>
      <c r="K159" s="172" t="s">
        <v>117</v>
      </c>
      <c r="L159" s="172" t="s">
        <v>135</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135</v>
      </c>
      <c r="M161" s="172" t="s">
        <v>117</v>
      </c>
      <c r="N161" s="172" t="s">
        <v>117</v>
      </c>
      <c r="O161" s="172" t="s">
        <v>117</v>
      </c>
      <c r="P161" s="172" t="s">
        <v>117</v>
      </c>
      <c r="Q161" s="185" t="s">
        <v>135</v>
      </c>
      <c r="R161" s="186" t="s">
        <v>117</v>
      </c>
      <c r="S161" s="172" t="s">
        <v>117</v>
      </c>
      <c r="T161" s="172" t="s">
        <v>117</v>
      </c>
      <c r="U161" s="172" t="s">
        <v>117</v>
      </c>
      <c r="V161" s="172" t="s">
        <v>117</v>
      </c>
      <c r="W161" s="172" t="s">
        <v>135</v>
      </c>
      <c r="X161" s="172" t="s">
        <v>117</v>
      </c>
      <c r="Y161" s="172" t="s">
        <v>117</v>
      </c>
      <c r="Z161" s="172" t="s">
        <v>117</v>
      </c>
      <c r="AA161" s="172" t="s">
        <v>117</v>
      </c>
      <c r="AB161" s="172" t="s">
        <v>117</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117</v>
      </c>
      <c r="R162" s="186" t="s">
        <v>117</v>
      </c>
      <c r="S162" s="172" t="s">
        <v>117</v>
      </c>
      <c r="T162" s="172" t="s">
        <v>117</v>
      </c>
      <c r="U162" s="172" t="s">
        <v>117</v>
      </c>
      <c r="V162" s="172" t="s">
        <v>117</v>
      </c>
      <c r="W162" s="172" t="s">
        <v>117</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135</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117</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117</v>
      </c>
      <c r="R165" s="186" t="s">
        <v>117</v>
      </c>
      <c r="S165" s="172" t="s">
        <v>117</v>
      </c>
      <c r="T165" s="172" t="s">
        <v>117</v>
      </c>
      <c r="U165" s="172" t="s">
        <v>117</v>
      </c>
      <c r="V165" s="172" t="s">
        <v>117</v>
      </c>
      <c r="W165" s="172" t="s">
        <v>117</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135</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135</v>
      </c>
      <c r="P167" s="172" t="s">
        <v>117</v>
      </c>
      <c r="Q167" s="185" t="s">
        <v>135</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72" t="s">
        <v>117</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117</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4" thickTop="1" thickBot="1">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5" thickBot="1">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sortState ref="A6:AC1016">
    <sortCondition ref="A6:A1016"/>
  </sortState>
  <phoneticPr fontId="43"/>
  <conditionalFormatting sqref="A2:A52 A229:A230 A179:A182 A146:A170 A140:A144 A54:A138">
    <cfRule type="duplicateValues" dxfId="412" priority="353"/>
  </conditionalFormatting>
  <conditionalFormatting sqref="A53">
    <cfRule type="duplicateValues" dxfId="411" priority="11"/>
  </conditionalFormatting>
  <conditionalFormatting sqref="A139">
    <cfRule type="duplicateValues" dxfId="410" priority="88"/>
  </conditionalFormatting>
  <conditionalFormatting sqref="A145">
    <cfRule type="duplicateValues" dxfId="409" priority="115"/>
  </conditionalFormatting>
  <conditionalFormatting sqref="F55:F58">
    <cfRule type="cellIs" dxfId="408" priority="210" operator="equal">
      <formula>"TRUE"</formula>
    </cfRule>
    <cfRule type="cellIs" dxfId="407" priority="211" operator="equal">
      <formula>"FALSE"</formula>
    </cfRule>
  </conditionalFormatting>
  <conditionalFormatting sqref="F76:F78">
    <cfRule type="cellIs" dxfId="406" priority="212" operator="equal">
      <formula>"TRUE"</formula>
    </cfRule>
    <cfRule type="cellIs" dxfId="405" priority="213" operator="equal">
      <formula>"FALSE"</formula>
    </cfRule>
  </conditionalFormatting>
  <conditionalFormatting sqref="F90:F93 F99:F102">
    <cfRule type="cellIs" dxfId="404" priority="214" operator="equal">
      <formula>"TRUE"</formula>
    </cfRule>
    <cfRule type="cellIs" dxfId="403" priority="215" operator="equal">
      <formula>"FALSE"</formula>
    </cfRule>
  </conditionalFormatting>
  <conditionalFormatting sqref="F59:G75 Z73:AB73">
    <cfRule type="cellIs" dxfId="402" priority="301" operator="equal">
      <formula>"TRUE"</formula>
    </cfRule>
    <cfRule type="cellIs" dxfId="401" priority="302" operator="equal">
      <formula>"FALSE"</formula>
    </cfRule>
  </conditionalFormatting>
  <conditionalFormatting sqref="F79:G89">
    <cfRule type="cellIs" dxfId="400" priority="56" operator="equal">
      <formula>"TRUE"</formula>
    </cfRule>
    <cfRule type="cellIs" dxfId="399" priority="57" operator="equal">
      <formula>"FALSE"</formula>
    </cfRule>
  </conditionalFormatting>
  <conditionalFormatting sqref="F1:I1 M1:Q1 R1:V22 W1:AC41 K23:V41 F54:G54 G54:H78 H79 G80:H93 F103:G117 F129:AC138 R148:AC157 F179:H179 F181:H182 F205:AC223 AB227:AC228 R227:AA1016 F227:Q1017 F229:T230 W229:AC230 AB231:AC1016">
    <cfRule type="cellIs" dxfId="398" priority="347" operator="equal">
      <formula>"TRUE"</formula>
    </cfRule>
    <cfRule type="cellIs" dxfId="397" priority="348" operator="equal">
      <formula>"FALSE"</formula>
    </cfRule>
  </conditionalFormatting>
  <conditionalFormatting sqref="F34:I42">
    <cfRule type="cellIs" dxfId="396" priority="16" operator="equal">
      <formula>"TRUE"</formula>
    </cfRule>
    <cfRule type="cellIs" dxfId="395" priority="17" operator="equal">
      <formula>"FALSE"</formula>
    </cfRule>
  </conditionalFormatting>
  <conditionalFormatting sqref="F23:J33">
    <cfRule type="cellIs" dxfId="394" priority="174" operator="equal">
      <formula>"TRUE"</formula>
    </cfRule>
    <cfRule type="cellIs" dxfId="393" priority="175" operator="equal">
      <formula>"FALSE"</formula>
    </cfRule>
  </conditionalFormatting>
  <conditionalFormatting sqref="F2:Q22">
    <cfRule type="cellIs" dxfId="392" priority="180" operator="equal">
      <formula>"TRUE"</formula>
    </cfRule>
    <cfRule type="cellIs" dxfId="391" priority="181" operator="equal">
      <formula>"FALSE"</formula>
    </cfRule>
  </conditionalFormatting>
  <conditionalFormatting sqref="F148:Q150">
    <cfRule type="cellIs" dxfId="390" priority="20" operator="equal">
      <formula>"TRUE"</formula>
    </cfRule>
    <cfRule type="cellIs" dxfId="389" priority="21" operator="equal">
      <formula>"FALSE"</formula>
    </cfRule>
  </conditionalFormatting>
  <conditionalFormatting sqref="F151:V157">
    <cfRule type="cellIs" dxfId="388" priority="204" operator="equal">
      <formula>"TRUE"</formula>
    </cfRule>
    <cfRule type="cellIs" dxfId="387" priority="205" operator="equal">
      <formula>"FALSE"</formula>
    </cfRule>
  </conditionalFormatting>
  <conditionalFormatting sqref="F43:AC53">
    <cfRule type="cellIs" dxfId="386" priority="1" operator="equal">
      <formula>"TRUE"</formula>
    </cfRule>
    <cfRule type="cellIs" dxfId="385" priority="2" operator="equal">
      <formula>"FALSE"</formula>
    </cfRule>
  </conditionalFormatting>
  <conditionalFormatting sqref="F119:AC127">
    <cfRule type="cellIs" dxfId="384" priority="200" operator="equal">
      <formula>"TRUE"</formula>
    </cfRule>
    <cfRule type="cellIs" dxfId="383" priority="201" operator="equal">
      <formula>"FALSE"</formula>
    </cfRule>
  </conditionalFormatting>
  <conditionalFormatting sqref="F140:AC146">
    <cfRule type="cellIs" dxfId="382" priority="58" operator="equal">
      <formula>"TRUE"</formula>
    </cfRule>
    <cfRule type="cellIs" dxfId="381" priority="59" operator="equal">
      <formula>"FALSE"</formula>
    </cfRule>
  </conditionalFormatting>
  <conditionalFormatting sqref="F159:AC168">
    <cfRule type="cellIs" dxfId="380" priority="289" operator="equal">
      <formula>"TRUE"</formula>
    </cfRule>
    <cfRule type="cellIs" dxfId="379" priority="290" operator="equal">
      <formula>"FALSE"</formula>
    </cfRule>
  </conditionalFormatting>
  <conditionalFormatting sqref="F170:AC199">
    <cfRule type="cellIs" dxfId="378" priority="134" operator="equal">
      <formula>"TRUE"</formula>
    </cfRule>
    <cfRule type="cellIs" dxfId="377" priority="135" operator="equal">
      <formula>"FALSE"</formula>
    </cfRule>
  </conditionalFormatting>
  <conditionalFormatting sqref="F94:AG98 F118:AG118 F128:AG128 F139:AG139 F147:AG147 F158:AG158 F169:AG169 F200:AG204 F224:AG226">
    <cfRule type="cellIs" dxfId="376" priority="13" operator="equal">
      <formula>"TRUE"</formula>
    </cfRule>
  </conditionalFormatting>
  <conditionalFormatting sqref="G180:H180">
    <cfRule type="cellIs" dxfId="375" priority="136" operator="equal">
      <formula>"TRUE"</formula>
    </cfRule>
    <cfRule type="cellIs" dxfId="374" priority="137" operator="equal">
      <formula>"FALSE"</formula>
    </cfRule>
  </conditionalFormatting>
  <conditionalFormatting sqref="G99:AC117">
    <cfRule type="cellIs" dxfId="373" priority="178" operator="equal">
      <formula>"TRUE"</formula>
    </cfRule>
    <cfRule type="cellIs" dxfId="372" priority="179" operator="equal">
      <formula>"FALSE"</formula>
    </cfRule>
  </conditionalFormatting>
  <conditionalFormatting sqref="I54:AC93">
    <cfRule type="cellIs" dxfId="371" priority="172" operator="equal">
      <formula>"TRUE"</formula>
    </cfRule>
    <cfRule type="cellIs" dxfId="370" priority="173" operator="equal">
      <formula>"FALSE"</formula>
    </cfRule>
  </conditionalFormatting>
  <conditionalFormatting sqref="J34:J41">
    <cfRule type="cellIs" dxfId="369" priority="32" operator="equal">
      <formula>"TRUE"</formula>
    </cfRule>
    <cfRule type="cellIs" dxfId="368" priority="33" operator="equal">
      <formula>"FALSE"</formula>
    </cfRule>
  </conditionalFormatting>
  <conditionalFormatting sqref="J42:AG42 F94:AG98 F118:AG118 F128:AG128 F139:AG139 F147:AG147 F158:AG158 F169:AG169 F200:AG204 F224:AG226">
    <cfRule type="cellIs" dxfId="367" priority="23" operator="equal">
      <formula>"FALSE"</formula>
    </cfRule>
  </conditionalFormatting>
  <conditionalFormatting sqref="J42:AG42">
    <cfRule type="cellIs" dxfId="366" priority="22" operator="equal">
      <formula>"TRUE"</formula>
    </cfRule>
  </conditionalFormatting>
  <conditionalFormatting sqref="K180:Q180">
    <cfRule type="cellIs" dxfId="365" priority="116" operator="equal">
      <formula>"TRUE"</formula>
    </cfRule>
    <cfRule type="cellIs" dxfId="364" priority="117" operator="equal">
      <formula>"FALSE"</formula>
    </cfRule>
  </conditionalFormatting>
  <conditionalFormatting sqref="R50:U50">
    <cfRule type="cellIs" dxfId="363" priority="295" operator="equal">
      <formula>"TRUE"</formula>
    </cfRule>
    <cfRule type="cellIs" dxfId="362" priority="296" operator="equal">
      <formula>"FALSE"</formula>
    </cfRule>
  </conditionalFormatting>
  <conditionalFormatting sqref="S229:U229">
    <cfRule type="cellIs" dxfId="361" priority="267" operator="equal">
      <formula>"TRUE"</formula>
    </cfRule>
    <cfRule type="cellIs" dxfId="360" priority="268" operator="equal">
      <formula>"FALSE"</formula>
    </cfRule>
  </conditionalFormatting>
  <conditionalFormatting sqref="W6:W41">
    <cfRule type="cellIs" dxfId="359" priority="38" operator="equal">
      <formula>"TRUE"</formula>
    </cfRule>
    <cfRule type="cellIs" dxfId="358" priority="39" operator="equal">
      <formula>"FALSE"</formula>
    </cfRule>
  </conditionalFormatting>
  <conditionalFormatting sqref="W53:W88">
    <cfRule type="cellIs" dxfId="357" priority="5" operator="equal">
      <formula>"TRUE"</formula>
    </cfRule>
    <cfRule type="cellIs" dxfId="356" priority="6" operator="equal">
      <formula>"FALSE"</formula>
    </cfRule>
  </conditionalFormatting>
  <conditionalFormatting sqref="W150">
    <cfRule type="cellIs" dxfId="355" priority="84" operator="equal">
      <formula>"TRUE"</formula>
    </cfRule>
    <cfRule type="cellIs" dxfId="354" priority="85" operator="equal">
      <formula>"FALSE"</formula>
    </cfRule>
  </conditionalFormatting>
  <conditionalFormatting sqref="W160">
    <cfRule type="cellIs" dxfId="353" priority="277" operator="equal">
      <formula>"TRUE"</formula>
    </cfRule>
    <cfRule type="cellIs" dxfId="352" priority="278" operator="equal">
      <formula>"FALSE"</formula>
    </cfRule>
  </conditionalFormatting>
  <conditionalFormatting sqref="W163:W164">
    <cfRule type="cellIs" dxfId="351" priority="279" operator="equal">
      <formula>"TRUE"</formula>
    </cfRule>
    <cfRule type="cellIs" dxfId="350" priority="280" operator="equal">
      <formula>"FALSE"</formula>
    </cfRule>
  </conditionalFormatting>
  <conditionalFormatting sqref="W166:W168 R170:W170">
    <cfRule type="cellIs" dxfId="349" priority="281" operator="equal">
      <formula>"TRUE"</formula>
    </cfRule>
    <cfRule type="cellIs" dxfId="348" priority="282" operator="equal">
      <formula>"FALSE"</formula>
    </cfRule>
  </conditionalFormatting>
  <conditionalFormatting sqref="W179:W182">
    <cfRule type="cellIs" dxfId="347" priority="132" operator="equal">
      <formula>"TRUE"</formula>
    </cfRule>
    <cfRule type="cellIs" dxfId="346" priority="133" operator="equal">
      <formula>"FALSE"</formula>
    </cfRule>
  </conditionalFormatting>
  <conditionalFormatting sqref="W229">
    <cfRule type="cellIs" dxfId="345" priority="259" operator="equal">
      <formula>"TRUE"</formula>
    </cfRule>
    <cfRule type="cellIs" dxfId="344" priority="260" operator="equal">
      <formula>"FALSE"</formula>
    </cfRule>
  </conditionalFormatting>
  <conditionalFormatting sqref="X145">
    <cfRule type="cellIs" dxfId="343" priority="93" operator="equal">
      <formula>"TRUE"</formula>
    </cfRule>
    <cfRule type="cellIs" dxfId="342" priority="94" operator="equal">
      <formula>"FALSE"</formula>
    </cfRule>
  </conditionalFormatting>
  <conditionalFormatting sqref="Y50:Z88">
    <cfRule type="cellIs" dxfId="341" priority="7" operator="equal">
      <formula>"TRUE"</formula>
    </cfRule>
    <cfRule type="cellIs" dxfId="340" priority="8" operator="equal">
      <formula>"FALSE"</formula>
    </cfRule>
  </conditionalFormatting>
  <conditionalFormatting sqref="Y99:Z114">
    <cfRule type="cellIs" dxfId="339" priority="285" operator="equal">
      <formula>"TRUE"</formula>
    </cfRule>
    <cfRule type="cellIs" dxfId="338" priority="286" operator="equal">
      <formula>"FALSE"</formula>
    </cfRule>
  </conditionalFormatting>
  <conditionalFormatting sqref="Z159:Z165">
    <cfRule type="cellIs" dxfId="337" priority="271" operator="equal">
      <formula>"TRUE"</formula>
    </cfRule>
    <cfRule type="cellIs" dxfId="336" priority="272" operator="equal">
      <formula>"FALSE"</formula>
    </cfRule>
  </conditionalFormatting>
  <conditionalFormatting sqref="Z50:AB50">
    <cfRule type="cellIs" dxfId="335" priority="293" operator="equal">
      <formula>"TRUE"</formula>
    </cfRule>
    <cfRule type="cellIs" dxfId="334" priority="294" operator="equal">
      <formula>"FALSE"</formula>
    </cfRule>
  </conditionalFormatting>
  <conditionalFormatting sqref="Z69:AB69">
    <cfRule type="cellIs" dxfId="333" priority="225" operator="equal">
      <formula>"TRUE"</formula>
    </cfRule>
    <cfRule type="cellIs" dxfId="332" priority="226" operator="equal">
      <formula>"FALSE"</formula>
    </cfRule>
  </conditionalFormatting>
  <conditionalFormatting sqref="Z141:AB146">
    <cfRule type="cellIs" dxfId="331" priority="111" operator="equal">
      <formula>"TRUE"</formula>
    </cfRule>
    <cfRule type="cellIs" dxfId="330" priority="112" operator="equal">
      <formula>"FALSE"</formula>
    </cfRule>
  </conditionalFormatting>
  <conditionalFormatting sqref="Z148:AB149 Z151:AB157">
    <cfRule type="cellIs" dxfId="329" priority="341" operator="equal">
      <formula>"TRUE"</formula>
    </cfRule>
    <cfRule type="cellIs" dxfId="328" priority="342" operator="equal">
      <formula>"FALSE"</formula>
    </cfRule>
  </conditionalFormatting>
  <conditionalFormatting sqref="Z166:AB168">
    <cfRule type="cellIs" dxfId="327" priority="335" operator="equal">
      <formula>"TRUE"</formula>
    </cfRule>
    <cfRule type="cellIs" dxfId="326" priority="336" operator="equal">
      <formula>"FALSE"</formula>
    </cfRule>
  </conditionalFormatting>
  <conditionalFormatting sqref="Z170:AB170">
    <cfRule type="cellIs" dxfId="325" priority="307" operator="equal">
      <formula>"TRUE"</formula>
    </cfRule>
    <cfRule type="cellIs" dxfId="324" priority="308" operator="equal">
      <formula>"FALSE"</formula>
    </cfRule>
  </conditionalFormatting>
  <conditionalFormatting sqref="AA160:AB160">
    <cfRule type="cellIs" dxfId="323" priority="339" operator="equal">
      <formula>"TRUE"</formula>
    </cfRule>
    <cfRule type="cellIs" dxfId="322" priority="340" operator="equal">
      <formula>"FALSE"</formula>
    </cfRule>
  </conditionalFormatting>
  <conditionalFormatting sqref="AA162:AB164">
    <cfRule type="cellIs" dxfId="321" priority="269" operator="equal">
      <formula>"TRUE"</formula>
    </cfRule>
    <cfRule type="cellIs" dxfId="320" priority="270" operator="equal">
      <formula>"FALSE"</formula>
    </cfRule>
  </conditionalFormatting>
  <conditionalFormatting sqref="AB145:AC145">
    <cfRule type="cellIs" dxfId="319" priority="89" operator="equal">
      <formula>"TRUE"</formula>
    </cfRule>
    <cfRule type="cellIs" dxfId="318" priority="90" operator="equal">
      <formula>"FALSE"</formula>
    </cfRule>
  </conditionalFormatting>
  <conditionalFormatting sqref="AC23:AC41">
    <cfRule type="cellIs" dxfId="317" priority="36" operator="equal">
      <formula>"TRUE"</formula>
    </cfRule>
    <cfRule type="cellIs" dxfId="316" priority="37" operator="equal">
      <formula>"FALSE"</formula>
    </cfRule>
  </conditionalFormatting>
  <conditionalFormatting sqref="AC53:AC88">
    <cfRule type="cellIs" dxfId="315" priority="3" operator="equal">
      <formula>"TRUE"</formula>
    </cfRule>
    <cfRule type="cellIs" dxfId="314" priority="4" operator="equal">
      <formula>"FALSE"</formula>
    </cfRule>
  </conditionalFormatting>
  <conditionalFormatting sqref="AC150">
    <cfRule type="cellIs" dxfId="313" priority="82" operator="equal">
      <formula>"TRUE"</formula>
    </cfRule>
    <cfRule type="cellIs" dxfId="312" priority="83" operator="equal">
      <formula>"FALSE"</formula>
    </cfRule>
  </conditionalFormatting>
  <conditionalFormatting sqref="AC179:AC182">
    <cfRule type="cellIs" dxfId="311" priority="130" operator="equal">
      <formula>"TRUE"</formula>
    </cfRule>
    <cfRule type="cellIs" dxfId="310" priority="131" operator="equal">
      <formula>"FALSE"</formula>
    </cfRule>
  </conditionalFormatting>
  <conditionalFormatting sqref="AC229">
    <cfRule type="cellIs" dxfId="309" priority="247" operator="equal">
      <formula>"TRUE"</formula>
    </cfRule>
    <cfRule type="cellIs" dxfId="308" priority="248" operator="equal">
      <formula>"FALSE"</formula>
    </cfRule>
  </conditionalFormatting>
  <pageMargins left="0.25" right="0.25" top="0.75" bottom="0.75" header="0.3" footer="0.3"/>
  <pageSetup paperSize="8" scale="10"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29B3E-2C6D-45FC-B996-F6FEB504534F}">
  <sheetPr codeName="Sheet7">
    <outlinePr summaryBelow="0" summaryRight="0"/>
    <pageSetUpPr fitToPage="1"/>
  </sheetPr>
  <dimension ref="A1:AG1017"/>
  <sheetViews>
    <sheetView zoomScaleNormal="100" workbookViewId="0">
      <pane xSplit="1" ySplit="1" topLeftCell="B2" activePane="bottomRight" state="frozen"/>
      <selection activeCell="AC1" sqref="AC1"/>
      <selection pane="topRight" activeCell="AC1" sqref="AC1"/>
      <selection pane="bottomLeft" activeCell="AC1" sqref="AC1"/>
      <selection pane="bottomRight" activeCell="D4" sqref="D4"/>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651</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5" thickTop="1">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5" thickTop="1">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5" thickTop="1">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5" thickTop="1">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134</v>
      </c>
      <c r="G11" s="182" t="s">
        <v>117</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5" thickTop="1">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5" thickTop="1">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5" thickTop="1">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5" thickTop="1">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117</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117</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135</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135</v>
      </c>
      <c r="G43" s="182" t="s">
        <v>117</v>
      </c>
      <c r="H43" s="172" t="s">
        <v>117</v>
      </c>
      <c r="I43" s="176" t="s">
        <v>135</v>
      </c>
      <c r="J43" s="172" t="s">
        <v>117</v>
      </c>
      <c r="K43" s="172" t="s">
        <v>117</v>
      </c>
      <c r="L43" s="172" t="s">
        <v>117</v>
      </c>
      <c r="M43" s="172" t="s">
        <v>117</v>
      </c>
      <c r="N43" s="172" t="s">
        <v>135</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117</v>
      </c>
      <c r="J44" s="172" t="s">
        <v>117</v>
      </c>
      <c r="K44" s="172" t="s">
        <v>117</v>
      </c>
      <c r="L44" s="172" t="s">
        <v>117</v>
      </c>
      <c r="M44" s="172" t="s">
        <v>117</v>
      </c>
      <c r="N44" s="172" t="s">
        <v>135</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135</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135</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135</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117</v>
      </c>
      <c r="J49" s="172" t="s">
        <v>117</v>
      </c>
      <c r="K49" s="172" t="s">
        <v>117</v>
      </c>
      <c r="L49" s="172" t="s">
        <v>117</v>
      </c>
      <c r="M49" s="172" t="s">
        <v>117</v>
      </c>
      <c r="N49" s="172" t="s">
        <v>135</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117</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142</v>
      </c>
      <c r="W55" s="172" t="s">
        <v>117</v>
      </c>
      <c r="X55" s="172" t="s">
        <v>117</v>
      </c>
      <c r="Y55" s="172" t="s">
        <v>117</v>
      </c>
      <c r="Z55" s="172" t="s">
        <v>117</v>
      </c>
      <c r="AA55" s="172" t="s">
        <v>117</v>
      </c>
      <c r="AB55" s="172" t="s">
        <v>117</v>
      </c>
      <c r="AC55" s="187" t="s">
        <v>135</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117</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117</v>
      </c>
      <c r="K60" s="172" t="s">
        <v>117</v>
      </c>
      <c r="L60" s="172" t="s">
        <v>117</v>
      </c>
      <c r="M60" s="172" t="s">
        <v>117</v>
      </c>
      <c r="N60" s="172" t="s">
        <v>117</v>
      </c>
      <c r="O60" s="172" t="s">
        <v>117</v>
      </c>
      <c r="P60" s="172" t="s">
        <v>117</v>
      </c>
      <c r="Q60" s="185" t="s">
        <v>117</v>
      </c>
      <c r="R60" s="186" t="s">
        <v>117</v>
      </c>
      <c r="S60" s="172" t="s">
        <v>117</v>
      </c>
      <c r="T60" s="172" t="s">
        <v>117</v>
      </c>
      <c r="U60" s="172" t="s">
        <v>117</v>
      </c>
      <c r="V60" s="172" t="s">
        <v>142</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117</v>
      </c>
      <c r="K61" s="172" t="s">
        <v>117</v>
      </c>
      <c r="L61" s="172" t="s">
        <v>117</v>
      </c>
      <c r="M61" s="172" t="s">
        <v>117</v>
      </c>
      <c r="N61" s="172" t="s">
        <v>117</v>
      </c>
      <c r="O61" s="172" t="s">
        <v>117</v>
      </c>
      <c r="P61" s="172" t="s">
        <v>117</v>
      </c>
      <c r="Q61" s="185" t="s">
        <v>117</v>
      </c>
      <c r="R61" s="186" t="s">
        <v>117</v>
      </c>
      <c r="S61" s="172" t="s">
        <v>117</v>
      </c>
      <c r="T61" s="172" t="s">
        <v>117</v>
      </c>
      <c r="U61" s="172" t="s">
        <v>117</v>
      </c>
      <c r="V61" s="172" t="s">
        <v>117</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117</v>
      </c>
      <c r="K62" s="172" t="s">
        <v>117</v>
      </c>
      <c r="L62" s="172" t="s">
        <v>117</v>
      </c>
      <c r="M62" s="172" t="s">
        <v>117</v>
      </c>
      <c r="N62" s="172" t="s">
        <v>117</v>
      </c>
      <c r="O62" s="172" t="s">
        <v>117</v>
      </c>
      <c r="P62" s="172" t="s">
        <v>117</v>
      </c>
      <c r="Q62" s="185" t="s">
        <v>117</v>
      </c>
      <c r="R62" s="186" t="s">
        <v>117</v>
      </c>
      <c r="S62" s="172" t="s">
        <v>117</v>
      </c>
      <c r="T62" s="172" t="s">
        <v>117</v>
      </c>
      <c r="U62" s="172" t="s">
        <v>117</v>
      </c>
      <c r="V62" s="172" t="s">
        <v>117</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117</v>
      </c>
      <c r="K63" s="172" t="s">
        <v>117</v>
      </c>
      <c r="L63" s="172" t="s">
        <v>117</v>
      </c>
      <c r="M63" s="172" t="s">
        <v>117</v>
      </c>
      <c r="N63" s="172" t="s">
        <v>135</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117</v>
      </c>
      <c r="K64" s="172" t="s">
        <v>117</v>
      </c>
      <c r="L64" s="172" t="s">
        <v>117</v>
      </c>
      <c r="M64" s="172" t="s">
        <v>117</v>
      </c>
      <c r="N64" s="172" t="s">
        <v>117</v>
      </c>
      <c r="O64" s="172" t="s">
        <v>117</v>
      </c>
      <c r="P64" s="172" t="s">
        <v>117</v>
      </c>
      <c r="Q64" s="185" t="s">
        <v>117</v>
      </c>
      <c r="R64" s="186" t="s">
        <v>117</v>
      </c>
      <c r="S64" s="172" t="s">
        <v>117</v>
      </c>
      <c r="T64" s="172" t="s">
        <v>117</v>
      </c>
      <c r="U64" s="172" t="s">
        <v>117</v>
      </c>
      <c r="V64" s="172" t="s">
        <v>142</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117</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117</v>
      </c>
      <c r="K66" s="172" t="s">
        <v>117</v>
      </c>
      <c r="L66" s="172" t="s">
        <v>117</v>
      </c>
      <c r="M66" s="172" t="s">
        <v>117</v>
      </c>
      <c r="N66" s="172" t="s">
        <v>117</v>
      </c>
      <c r="O66" s="172" t="s">
        <v>117</v>
      </c>
      <c r="P66" s="172" t="s">
        <v>117</v>
      </c>
      <c r="Q66" s="185" t="s">
        <v>117</v>
      </c>
      <c r="R66" s="186" t="s">
        <v>117</v>
      </c>
      <c r="S66" s="172" t="s">
        <v>117</v>
      </c>
      <c r="T66" s="172" t="s">
        <v>117</v>
      </c>
      <c r="U66" s="172" t="s">
        <v>117</v>
      </c>
      <c r="V66" s="172" t="s">
        <v>117</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117</v>
      </c>
      <c r="K67" s="172" t="s">
        <v>117</v>
      </c>
      <c r="L67" s="172" t="s">
        <v>117</v>
      </c>
      <c r="M67" s="172" t="s">
        <v>117</v>
      </c>
      <c r="N67" s="172" t="s">
        <v>117</v>
      </c>
      <c r="O67" s="172" t="s">
        <v>117</v>
      </c>
      <c r="P67" s="172" t="s">
        <v>117</v>
      </c>
      <c r="Q67" s="185" t="s">
        <v>117</v>
      </c>
      <c r="R67" s="186" t="s">
        <v>117</v>
      </c>
      <c r="S67" s="172" t="s">
        <v>117</v>
      </c>
      <c r="T67" s="172" t="s">
        <v>117</v>
      </c>
      <c r="U67" s="172" t="s">
        <v>117</v>
      </c>
      <c r="V67" s="172" t="s">
        <v>117</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117</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135</v>
      </c>
    </row>
    <row r="69" spans="1:29" ht="14.25" customHeight="1">
      <c r="A69" s="147" t="s">
        <v>53</v>
      </c>
      <c r="B69" s="93" t="s">
        <v>256</v>
      </c>
      <c r="C69" s="173"/>
      <c r="D69" s="171" t="s">
        <v>126</v>
      </c>
      <c r="E69" s="179"/>
      <c r="F69" s="184" t="s">
        <v>134</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117</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117</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142</v>
      </c>
      <c r="I74" s="172" t="s">
        <v>117</v>
      </c>
      <c r="J74" s="172" t="s">
        <v>117</v>
      </c>
      <c r="K74" s="172" t="s">
        <v>117</v>
      </c>
      <c r="L74" s="172" t="s">
        <v>117</v>
      </c>
      <c r="M74" s="172" t="s">
        <v>117</v>
      </c>
      <c r="N74" s="172" t="s">
        <v>117</v>
      </c>
      <c r="O74" s="172" t="s">
        <v>117</v>
      </c>
      <c r="P74" s="172" t="s">
        <v>117</v>
      </c>
      <c r="Q74" s="185" t="s">
        <v>117</v>
      </c>
      <c r="R74" s="186" t="s">
        <v>117</v>
      </c>
      <c r="S74" s="172" t="s">
        <v>117</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117</v>
      </c>
      <c r="I75" s="172" t="s">
        <v>117</v>
      </c>
      <c r="J75" s="172" t="s">
        <v>117</v>
      </c>
      <c r="K75" s="172" t="s">
        <v>117</v>
      </c>
      <c r="L75" s="172" t="s">
        <v>117</v>
      </c>
      <c r="M75" s="172" t="s">
        <v>117</v>
      </c>
      <c r="N75" s="172" t="s">
        <v>117</v>
      </c>
      <c r="O75" s="172" t="s">
        <v>117</v>
      </c>
      <c r="P75" s="172" t="s">
        <v>117</v>
      </c>
      <c r="Q75" s="185" t="s">
        <v>117</v>
      </c>
      <c r="R75" s="186" t="s">
        <v>117</v>
      </c>
      <c r="S75" s="172" t="s">
        <v>117</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226</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142</v>
      </c>
      <c r="I79" s="172" t="s">
        <v>117</v>
      </c>
      <c r="J79" s="172" t="s">
        <v>117</v>
      </c>
      <c r="K79" s="172" t="s">
        <v>117</v>
      </c>
      <c r="L79" s="172" t="s">
        <v>117</v>
      </c>
      <c r="M79" s="172" t="s">
        <v>117</v>
      </c>
      <c r="N79" s="172" t="s">
        <v>117</v>
      </c>
      <c r="O79" s="172" t="s">
        <v>117</v>
      </c>
      <c r="P79" s="172" t="s">
        <v>117</v>
      </c>
      <c r="Q79" s="185" t="s">
        <v>117</v>
      </c>
      <c r="R79" s="186" t="s">
        <v>117</v>
      </c>
      <c r="S79" s="172" t="s">
        <v>117</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128</v>
      </c>
      <c r="G80" s="182" t="s">
        <v>117</v>
      </c>
      <c r="H80" s="172" t="s">
        <v>135</v>
      </c>
      <c r="I80" s="172" t="s">
        <v>117</v>
      </c>
      <c r="J80" s="172" t="s">
        <v>117</v>
      </c>
      <c r="K80" s="172" t="s">
        <v>117</v>
      </c>
      <c r="L80" s="172" t="s">
        <v>117</v>
      </c>
      <c r="M80" s="172" t="s">
        <v>117</v>
      </c>
      <c r="N80" s="172" t="s">
        <v>117</v>
      </c>
      <c r="O80" s="172" t="s">
        <v>117</v>
      </c>
      <c r="P80" s="172" t="s">
        <v>117</v>
      </c>
      <c r="Q80" s="185" t="s">
        <v>117</v>
      </c>
      <c r="R80" s="186" t="s">
        <v>117</v>
      </c>
      <c r="S80" s="172" t="s">
        <v>135</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117</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117</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226</v>
      </c>
      <c r="I83" s="172" t="s">
        <v>117</v>
      </c>
      <c r="J83" s="172" t="s">
        <v>117</v>
      </c>
      <c r="K83" s="172" t="s">
        <v>117</v>
      </c>
      <c r="L83" s="172" t="s">
        <v>117</v>
      </c>
      <c r="M83" s="172" t="s">
        <v>117</v>
      </c>
      <c r="N83" s="172" t="s">
        <v>117</v>
      </c>
      <c r="O83" s="172" t="s">
        <v>289</v>
      </c>
      <c r="P83" s="172" t="s">
        <v>117</v>
      </c>
      <c r="Q83" s="185" t="s">
        <v>117</v>
      </c>
      <c r="R83" s="186" t="s">
        <v>117</v>
      </c>
      <c r="S83" s="172" t="s">
        <v>117</v>
      </c>
      <c r="T83" s="172" t="s">
        <v>117</v>
      </c>
      <c r="U83" s="172" t="s">
        <v>117</v>
      </c>
      <c r="V83" s="172" t="s">
        <v>117</v>
      </c>
      <c r="W83" s="172" t="s">
        <v>117</v>
      </c>
      <c r="X83" s="172" t="s">
        <v>117</v>
      </c>
      <c r="Y83" s="172" t="s">
        <v>117</v>
      </c>
      <c r="Z83" s="172" t="s">
        <v>226</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117</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226</v>
      </c>
      <c r="I86" s="172" t="s">
        <v>117</v>
      </c>
      <c r="J86" s="172" t="s">
        <v>117</v>
      </c>
      <c r="K86" s="172" t="s">
        <v>117</v>
      </c>
      <c r="L86" s="172" t="s">
        <v>117</v>
      </c>
      <c r="M86" s="172" t="s">
        <v>117</v>
      </c>
      <c r="N86" s="172" t="s">
        <v>117</v>
      </c>
      <c r="O86" s="172" t="s">
        <v>117</v>
      </c>
      <c r="P86" s="172" t="s">
        <v>117</v>
      </c>
      <c r="Q86" s="185" t="s">
        <v>117</v>
      </c>
      <c r="R86" s="186" t="s">
        <v>117</v>
      </c>
      <c r="S86" s="172" t="s">
        <v>117</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226</v>
      </c>
      <c r="I87" s="172" t="s">
        <v>117</v>
      </c>
      <c r="J87" s="172" t="s">
        <v>117</v>
      </c>
      <c r="K87" s="172" t="s">
        <v>117</v>
      </c>
      <c r="L87" s="172" t="s">
        <v>117</v>
      </c>
      <c r="M87" s="172" t="s">
        <v>117</v>
      </c>
      <c r="N87" s="172" t="s">
        <v>117</v>
      </c>
      <c r="O87" s="172" t="s">
        <v>117</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135</v>
      </c>
      <c r="I88" s="172" t="s">
        <v>117</v>
      </c>
      <c r="J88" s="172" t="s">
        <v>117</v>
      </c>
      <c r="K88" s="172" t="s">
        <v>117</v>
      </c>
      <c r="L88" s="172" t="s">
        <v>117</v>
      </c>
      <c r="M88" s="172" t="s">
        <v>117</v>
      </c>
      <c r="N88" s="172" t="s">
        <v>117</v>
      </c>
      <c r="O88" s="172" t="s">
        <v>117</v>
      </c>
      <c r="P88" s="172" t="s">
        <v>117</v>
      </c>
      <c r="Q88" s="185" t="s">
        <v>117</v>
      </c>
      <c r="R88" s="186" t="s">
        <v>117</v>
      </c>
      <c r="S88" s="172" t="s">
        <v>135</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142</v>
      </c>
      <c r="I90" s="172" t="s">
        <v>117</v>
      </c>
      <c r="J90" s="172" t="s">
        <v>117</v>
      </c>
      <c r="K90" s="172" t="s">
        <v>135</v>
      </c>
      <c r="L90" s="172" t="s">
        <v>117</v>
      </c>
      <c r="M90" s="172" t="s">
        <v>135</v>
      </c>
      <c r="N90" s="172" t="s">
        <v>117</v>
      </c>
      <c r="O90" s="172" t="s">
        <v>117</v>
      </c>
      <c r="P90" s="172" t="s">
        <v>117</v>
      </c>
      <c r="Q90" s="185" t="s">
        <v>117</v>
      </c>
      <c r="R90" s="186" t="s">
        <v>117</v>
      </c>
      <c r="S90" s="172" t="s">
        <v>117</v>
      </c>
      <c r="T90" s="172" t="s">
        <v>117</v>
      </c>
      <c r="U90" s="172" t="s">
        <v>135</v>
      </c>
      <c r="V90" s="172" t="s">
        <v>117</v>
      </c>
      <c r="W90" s="172" t="s">
        <v>117</v>
      </c>
      <c r="X90" s="172" t="s">
        <v>135</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142</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117</v>
      </c>
      <c r="L99" s="172" t="s">
        <v>117</v>
      </c>
      <c r="M99" s="172" t="s">
        <v>117</v>
      </c>
      <c r="N99" s="172" t="s">
        <v>117</v>
      </c>
      <c r="O99" s="172" t="s">
        <v>117</v>
      </c>
      <c r="P99" s="172" t="s">
        <v>117</v>
      </c>
      <c r="Q99" s="185" t="s">
        <v>117</v>
      </c>
      <c r="R99" s="186" t="s">
        <v>117</v>
      </c>
      <c r="S99" s="172" t="s">
        <v>117</v>
      </c>
      <c r="T99" s="172" t="s">
        <v>117</v>
      </c>
      <c r="U99" s="172" t="s">
        <v>117</v>
      </c>
      <c r="V99" s="172" t="s">
        <v>117</v>
      </c>
      <c r="W99" s="172" t="s">
        <v>117</v>
      </c>
      <c r="X99" s="172" t="s">
        <v>117</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135</v>
      </c>
      <c r="V100" s="172" t="s">
        <v>117</v>
      </c>
      <c r="W100" s="172" t="s">
        <v>117</v>
      </c>
      <c r="X100" s="172" t="s">
        <v>135</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117</v>
      </c>
      <c r="L101" s="172" t="s">
        <v>117</v>
      </c>
      <c r="M101" s="172" t="s">
        <v>117</v>
      </c>
      <c r="N101" s="172" t="s">
        <v>117</v>
      </c>
      <c r="O101" s="172" t="s">
        <v>117</v>
      </c>
      <c r="P101" s="172" t="s">
        <v>117</v>
      </c>
      <c r="Q101" s="185" t="s">
        <v>117</v>
      </c>
      <c r="R101" s="186" t="s">
        <v>117</v>
      </c>
      <c r="S101" s="172" t="s">
        <v>117</v>
      </c>
      <c r="T101" s="172" t="s">
        <v>117</v>
      </c>
      <c r="U101" s="172" t="s">
        <v>117</v>
      </c>
      <c r="V101" s="172" t="s">
        <v>117</v>
      </c>
      <c r="W101" s="172" t="s">
        <v>117</v>
      </c>
      <c r="X101" s="172" t="s">
        <v>117</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117</v>
      </c>
      <c r="L102" s="172" t="s">
        <v>117</v>
      </c>
      <c r="M102" s="172" t="s">
        <v>117</v>
      </c>
      <c r="N102" s="172" t="s">
        <v>117</v>
      </c>
      <c r="O102" s="172" t="s">
        <v>117</v>
      </c>
      <c r="P102" s="172" t="s">
        <v>117</v>
      </c>
      <c r="Q102" s="185" t="s">
        <v>117</v>
      </c>
      <c r="R102" s="186" t="s">
        <v>117</v>
      </c>
      <c r="S102" s="172" t="s">
        <v>117</v>
      </c>
      <c r="T102" s="172" t="s">
        <v>117</v>
      </c>
      <c r="U102" s="172" t="s">
        <v>117</v>
      </c>
      <c r="V102" s="172" t="s">
        <v>117</v>
      </c>
      <c r="W102" s="172" t="s">
        <v>117</v>
      </c>
      <c r="X102" s="172" t="s">
        <v>117</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117</v>
      </c>
      <c r="I103" s="172" t="s">
        <v>117</v>
      </c>
      <c r="J103" s="172" t="s">
        <v>117</v>
      </c>
      <c r="K103" s="172" t="s">
        <v>135</v>
      </c>
      <c r="L103" s="172" t="s">
        <v>117</v>
      </c>
      <c r="M103" s="172" t="s">
        <v>117</v>
      </c>
      <c r="N103" s="172" t="s">
        <v>135</v>
      </c>
      <c r="O103" s="172" t="s">
        <v>117</v>
      </c>
      <c r="P103" s="172" t="s">
        <v>117</v>
      </c>
      <c r="Q103" s="185" t="s">
        <v>117</v>
      </c>
      <c r="R103" s="186" t="s">
        <v>117</v>
      </c>
      <c r="S103" s="172" t="s">
        <v>117</v>
      </c>
      <c r="T103" s="172" t="s">
        <v>117</v>
      </c>
      <c r="U103" s="172" t="s">
        <v>142</v>
      </c>
      <c r="V103" s="172" t="s">
        <v>117</v>
      </c>
      <c r="W103" s="172" t="s">
        <v>117</v>
      </c>
      <c r="X103" s="172" t="s">
        <v>117</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117</v>
      </c>
      <c r="L104" s="172" t="s">
        <v>117</v>
      </c>
      <c r="M104" s="172" t="s">
        <v>117</v>
      </c>
      <c r="N104" s="172" t="s">
        <v>117</v>
      </c>
      <c r="O104" s="172" t="s">
        <v>117</v>
      </c>
      <c r="P104" s="172" t="s">
        <v>117</v>
      </c>
      <c r="Q104" s="185" t="s">
        <v>117</v>
      </c>
      <c r="R104" s="186" t="s">
        <v>117</v>
      </c>
      <c r="S104" s="172" t="s">
        <v>117</v>
      </c>
      <c r="T104" s="172" t="s">
        <v>117</v>
      </c>
      <c r="U104" s="172" t="s">
        <v>117</v>
      </c>
      <c r="V104" s="172" t="s">
        <v>117</v>
      </c>
      <c r="W104" s="172" t="s">
        <v>117</v>
      </c>
      <c r="X104" s="172" t="s">
        <v>117</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117</v>
      </c>
      <c r="I105" s="172" t="s">
        <v>117</v>
      </c>
      <c r="J105" s="172" t="s">
        <v>117</v>
      </c>
      <c r="K105" s="172" t="s">
        <v>117</v>
      </c>
      <c r="L105" s="172" t="s">
        <v>117</v>
      </c>
      <c r="M105" s="172" t="s">
        <v>117</v>
      </c>
      <c r="N105" s="172" t="s">
        <v>117</v>
      </c>
      <c r="O105" s="172" t="s">
        <v>117</v>
      </c>
      <c r="P105" s="172" t="s">
        <v>117</v>
      </c>
      <c r="Q105" s="185" t="s">
        <v>117</v>
      </c>
      <c r="R105" s="186" t="s">
        <v>117</v>
      </c>
      <c r="S105" s="172" t="s">
        <v>117</v>
      </c>
      <c r="T105" s="172" t="s">
        <v>117</v>
      </c>
      <c r="U105" s="172" t="s">
        <v>117</v>
      </c>
      <c r="V105" s="172" t="s">
        <v>117</v>
      </c>
      <c r="W105" s="172" t="s">
        <v>117</v>
      </c>
      <c r="X105" s="172" t="s">
        <v>117</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142</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117</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117</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142</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142</v>
      </c>
      <c r="I110" s="176" t="s">
        <v>117</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142</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117</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117</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142</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117</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117</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117</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135</v>
      </c>
      <c r="O115" s="172" t="s">
        <v>117</v>
      </c>
      <c r="P115" s="172" t="s">
        <v>117</v>
      </c>
      <c r="Q115" s="185" t="s">
        <v>117</v>
      </c>
      <c r="R115" s="186" t="s">
        <v>117</v>
      </c>
      <c r="S115" s="172" t="s">
        <v>117</v>
      </c>
      <c r="T115" s="172" t="s">
        <v>117</v>
      </c>
      <c r="U115" s="172" t="s">
        <v>142</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117</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142</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135</v>
      </c>
      <c r="P119" s="172" t="s">
        <v>117</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117</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135</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117</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117</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117</v>
      </c>
      <c r="Q133" s="185" t="s">
        <v>117</v>
      </c>
      <c r="R133" s="186" t="s">
        <v>117</v>
      </c>
      <c r="S133" s="172" t="s">
        <v>117</v>
      </c>
      <c r="T133" s="172" t="s">
        <v>117</v>
      </c>
      <c r="U133" s="172" t="s">
        <v>117</v>
      </c>
      <c r="V133" s="172" t="s">
        <v>117</v>
      </c>
      <c r="W133" s="172" t="s">
        <v>117</v>
      </c>
      <c r="X133" s="172" t="s">
        <v>117</v>
      </c>
      <c r="Y133" s="172" t="s">
        <v>117</v>
      </c>
      <c r="Z133" s="172" t="s">
        <v>117</v>
      </c>
      <c r="AA133" s="172" t="s">
        <v>117</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135</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135</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117</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117</v>
      </c>
      <c r="P137" s="172" t="s">
        <v>135</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13">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117</v>
      </c>
      <c r="P138" s="172" t="s">
        <v>117</v>
      </c>
      <c r="Q138" s="185" t="s">
        <v>117</v>
      </c>
      <c r="R138" s="186" t="s">
        <v>117</v>
      </c>
      <c r="S138" s="172" t="s">
        <v>117</v>
      </c>
      <c r="T138" s="172" t="s">
        <v>117</v>
      </c>
      <c r="U138" s="172" t="s">
        <v>117</v>
      </c>
      <c r="V138" s="172" t="s">
        <v>117</v>
      </c>
      <c r="W138" s="172" t="s">
        <v>117</v>
      </c>
      <c r="X138" s="172" t="s">
        <v>117</v>
      </c>
      <c r="Y138" s="172" t="s">
        <v>117</v>
      </c>
      <c r="Z138" s="172" t="s">
        <v>117</v>
      </c>
      <c r="AA138" s="172" t="s">
        <v>117</v>
      </c>
      <c r="AB138" s="172" t="s">
        <v>117</v>
      </c>
      <c r="AC138" s="187" t="s">
        <v>117</v>
      </c>
    </row>
    <row r="139" spans="1:33" ht="13">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117</v>
      </c>
      <c r="Q139" s="172" t="s">
        <v>117</v>
      </c>
      <c r="R139" s="172" t="s">
        <v>117</v>
      </c>
      <c r="S139" s="172" t="s">
        <v>117</v>
      </c>
      <c r="T139" s="172" t="s">
        <v>117</v>
      </c>
      <c r="U139" s="186" t="s">
        <v>117</v>
      </c>
      <c r="V139" s="185" t="s">
        <v>117</v>
      </c>
      <c r="W139" s="172" t="s">
        <v>117</v>
      </c>
      <c r="X139" s="172" t="s">
        <v>117</v>
      </c>
      <c r="Y139" s="172" t="s">
        <v>117</v>
      </c>
      <c r="Z139" s="172" t="s">
        <v>117</v>
      </c>
      <c r="AA139" s="172" t="s">
        <v>117</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117</v>
      </c>
      <c r="P141" s="172" t="s">
        <v>135</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135</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117</v>
      </c>
      <c r="Q144" s="185" t="s">
        <v>117</v>
      </c>
      <c r="R144" s="186" t="s">
        <v>117</v>
      </c>
      <c r="S144" s="172" t="s">
        <v>117</v>
      </c>
      <c r="T144" s="172" t="s">
        <v>117</v>
      </c>
      <c r="U144" s="172" t="s">
        <v>117</v>
      </c>
      <c r="V144" s="172" t="s">
        <v>117</v>
      </c>
      <c r="W144" s="172" t="s">
        <v>117</v>
      </c>
      <c r="X144" s="172" t="s">
        <v>117</v>
      </c>
      <c r="Y144" s="172" t="s">
        <v>117</v>
      </c>
      <c r="Z144" s="172" t="s">
        <v>135</v>
      </c>
      <c r="AA144" s="172" t="s">
        <v>117</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135</v>
      </c>
      <c r="M148" s="172" t="s">
        <v>117</v>
      </c>
      <c r="N148" s="172" t="s">
        <v>117</v>
      </c>
      <c r="O148" s="172" t="s">
        <v>117</v>
      </c>
      <c r="P148" s="172" t="s">
        <v>117</v>
      </c>
      <c r="Q148" s="185" t="s">
        <v>117</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135</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135</v>
      </c>
      <c r="M151" s="172" t="s">
        <v>117</v>
      </c>
      <c r="N151" s="172" t="s">
        <v>117</v>
      </c>
      <c r="O151" s="172" t="s">
        <v>117</v>
      </c>
      <c r="P151" s="172" t="s">
        <v>117</v>
      </c>
      <c r="Q151" s="185" t="s">
        <v>117</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135</v>
      </c>
      <c r="M152" s="172" t="s">
        <v>117</v>
      </c>
      <c r="N152" s="172" t="s">
        <v>117</v>
      </c>
      <c r="O152" s="172" t="s">
        <v>117</v>
      </c>
      <c r="P152" s="172" t="s">
        <v>117</v>
      </c>
      <c r="Q152" s="185" t="s">
        <v>117</v>
      </c>
      <c r="R152" s="186" t="s">
        <v>117</v>
      </c>
      <c r="S152" s="172" t="s">
        <v>117</v>
      </c>
      <c r="T152" s="172" t="s">
        <v>117</v>
      </c>
      <c r="U152" s="172" t="s">
        <v>117</v>
      </c>
      <c r="V152" s="172" t="s">
        <v>117</v>
      </c>
      <c r="W152" s="172" t="s">
        <v>117</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135</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135</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128</v>
      </c>
      <c r="G159" s="182" t="s">
        <v>117</v>
      </c>
      <c r="H159" s="172" t="s">
        <v>117</v>
      </c>
      <c r="I159" s="172" t="s">
        <v>117</v>
      </c>
      <c r="J159" s="172" t="s">
        <v>117</v>
      </c>
      <c r="K159" s="172" t="s">
        <v>117</v>
      </c>
      <c r="L159" s="172" t="s">
        <v>135</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135</v>
      </c>
      <c r="M161" s="172" t="s">
        <v>117</v>
      </c>
      <c r="N161" s="172" t="s">
        <v>117</v>
      </c>
      <c r="O161" s="172" t="s">
        <v>117</v>
      </c>
      <c r="P161" s="172" t="s">
        <v>117</v>
      </c>
      <c r="Q161" s="185" t="s">
        <v>135</v>
      </c>
      <c r="R161" s="186" t="s">
        <v>117</v>
      </c>
      <c r="S161" s="172" t="s">
        <v>117</v>
      </c>
      <c r="T161" s="172" t="s">
        <v>117</v>
      </c>
      <c r="U161" s="172" t="s">
        <v>117</v>
      </c>
      <c r="V161" s="172" t="s">
        <v>117</v>
      </c>
      <c r="W161" s="172" t="s">
        <v>135</v>
      </c>
      <c r="X161" s="172" t="s">
        <v>117</v>
      </c>
      <c r="Y161" s="172" t="s">
        <v>117</v>
      </c>
      <c r="Z161" s="172" t="s">
        <v>117</v>
      </c>
      <c r="AA161" s="172" t="s">
        <v>117</v>
      </c>
      <c r="AB161" s="172" t="s">
        <v>117</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117</v>
      </c>
      <c r="R162" s="186" t="s">
        <v>117</v>
      </c>
      <c r="S162" s="172" t="s">
        <v>117</v>
      </c>
      <c r="T162" s="172" t="s">
        <v>117</v>
      </c>
      <c r="U162" s="172" t="s">
        <v>117</v>
      </c>
      <c r="V162" s="172" t="s">
        <v>117</v>
      </c>
      <c r="W162" s="172" t="s">
        <v>117</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135</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289</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117</v>
      </c>
      <c r="R165" s="186" t="s">
        <v>117</v>
      </c>
      <c r="S165" s="172" t="s">
        <v>117</v>
      </c>
      <c r="T165" s="172" t="s">
        <v>117</v>
      </c>
      <c r="U165" s="172" t="s">
        <v>117</v>
      </c>
      <c r="V165" s="172" t="s">
        <v>117</v>
      </c>
      <c r="W165" s="172" t="s">
        <v>117</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135</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135</v>
      </c>
      <c r="P167" s="172" t="s">
        <v>117</v>
      </c>
      <c r="Q167" s="185" t="s">
        <v>135</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72" t="s">
        <v>117</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117</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3">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phoneticPr fontId="43"/>
  <conditionalFormatting sqref="A2:A52 A229:A230 A179:A182 A146:A170 A140:A144 A54:A138">
    <cfRule type="duplicateValues" dxfId="307" priority="276"/>
  </conditionalFormatting>
  <conditionalFormatting sqref="A53">
    <cfRule type="duplicateValues" dxfId="306" priority="279"/>
  </conditionalFormatting>
  <conditionalFormatting sqref="A139">
    <cfRule type="duplicateValues" dxfId="305" priority="88"/>
  </conditionalFormatting>
  <conditionalFormatting sqref="A145">
    <cfRule type="duplicateValues" dxfId="304" priority="111"/>
  </conditionalFormatting>
  <conditionalFormatting sqref="F54:G73">
    <cfRule type="cellIs" dxfId="303" priority="180" operator="equal">
      <formula>"TRUE"</formula>
    </cfRule>
    <cfRule type="cellIs" dxfId="302" priority="181" operator="equal">
      <formula>"FALSE"</formula>
    </cfRule>
  </conditionalFormatting>
  <conditionalFormatting sqref="F34:H53 J43:AC53">
    <cfRule type="cellIs" dxfId="301" priority="10" operator="equal">
      <formula>"FALSE"</formula>
    </cfRule>
  </conditionalFormatting>
  <conditionalFormatting sqref="F1:I1 M1:Q1 R1:V22 W1:AC41 K23:V41 H54:H72 K54:AC93 F129:AC138 F205:AC223 F227:AC230 R231:AC1016 F231:Q1017">
    <cfRule type="cellIs" dxfId="300" priority="275" operator="equal">
      <formula>"FALSE"</formula>
    </cfRule>
  </conditionalFormatting>
  <conditionalFormatting sqref="F1:I1 M1:Q1 R1:V22 W1:AC41 K23:V41 K54:AC93 F129:AC138 F205:AC223 F227:AC230 R231:AC1016 F231:Q1017">
    <cfRule type="cellIs" dxfId="299" priority="274" operator="equal">
      <formula>"TRUE"</formula>
    </cfRule>
  </conditionalFormatting>
  <conditionalFormatting sqref="F34:I42">
    <cfRule type="cellIs" dxfId="298" priority="12" operator="equal">
      <formula>"TRUE"</formula>
    </cfRule>
  </conditionalFormatting>
  <conditionalFormatting sqref="F23:J33">
    <cfRule type="cellIs" dxfId="297" priority="150" operator="equal">
      <formula>"TRUE"</formula>
    </cfRule>
    <cfRule type="cellIs" dxfId="296" priority="151" operator="equal">
      <formula>"FALSE"</formula>
    </cfRule>
  </conditionalFormatting>
  <conditionalFormatting sqref="F74:J93">
    <cfRule type="cellIs" dxfId="295" priority="56" operator="equal">
      <formula>"TRUE"</formula>
    </cfRule>
    <cfRule type="cellIs" dxfId="294" priority="57" operator="equal">
      <formula>"FALSE"</formula>
    </cfRule>
  </conditionalFormatting>
  <conditionalFormatting sqref="F2:Q22">
    <cfRule type="cellIs" dxfId="293" priority="156" operator="equal">
      <formula>"TRUE"</formula>
    </cfRule>
    <cfRule type="cellIs" dxfId="292" priority="157" operator="equal">
      <formula>"FALSE"</formula>
    </cfRule>
  </conditionalFormatting>
  <conditionalFormatting sqref="F43:AC53">
    <cfRule type="cellIs" dxfId="291" priority="2" operator="equal">
      <formula>"TRUE"</formula>
    </cfRule>
  </conditionalFormatting>
  <conditionalFormatting sqref="F99:AC117">
    <cfRule type="cellIs" dxfId="290" priority="154" operator="equal">
      <formula>"TRUE"</formula>
    </cfRule>
    <cfRule type="cellIs" dxfId="289" priority="155" operator="equal">
      <formula>"FALSE"</formula>
    </cfRule>
  </conditionalFormatting>
  <conditionalFormatting sqref="F119:AC127">
    <cfRule type="cellIs" dxfId="288" priority="176" operator="equal">
      <formula>"TRUE"</formula>
    </cfRule>
    <cfRule type="cellIs" dxfId="287" priority="177" operator="equal">
      <formula>"FALSE"</formula>
    </cfRule>
  </conditionalFormatting>
  <conditionalFormatting sqref="F140:AC146">
    <cfRule type="cellIs" dxfId="286" priority="58" operator="equal">
      <formula>"TRUE"</formula>
    </cfRule>
    <cfRule type="cellIs" dxfId="285" priority="59" operator="equal">
      <formula>"FALSE"</formula>
    </cfRule>
  </conditionalFormatting>
  <conditionalFormatting sqref="F148:AC157">
    <cfRule type="cellIs" dxfId="284" priority="20" operator="equal">
      <formula>"TRUE"</formula>
    </cfRule>
    <cfRule type="cellIs" dxfId="283" priority="21" operator="equal">
      <formula>"FALSE"</formula>
    </cfRule>
  </conditionalFormatting>
  <conditionalFormatting sqref="F159:AC168">
    <cfRule type="cellIs" dxfId="282" priority="234" operator="equal">
      <formula>"TRUE"</formula>
    </cfRule>
    <cfRule type="cellIs" dxfId="281" priority="235" operator="equal">
      <formula>"FALSE"</formula>
    </cfRule>
  </conditionalFormatting>
  <conditionalFormatting sqref="F170:AC199">
    <cfRule type="cellIs" dxfId="280" priority="130" operator="equal">
      <formula>"TRUE"</formula>
    </cfRule>
    <cfRule type="cellIs" dxfId="279" priority="131" operator="equal">
      <formula>"FALSE"</formula>
    </cfRule>
  </conditionalFormatting>
  <conditionalFormatting sqref="F94:AG98 F118:AG118 F128:AG128 F139:AG139 F147:AG147 F158:AG158 F169:AG169 F200:AG204 F224:AG226">
    <cfRule type="cellIs" dxfId="278" priority="14" operator="equal">
      <formula>"TRUE"</formula>
    </cfRule>
  </conditionalFormatting>
  <conditionalFormatting sqref="G141:G145">
    <cfRule type="cellIs" dxfId="277" priority="66" operator="equal">
      <formula>"TRUE"</formula>
    </cfRule>
    <cfRule type="cellIs" dxfId="276" priority="67" operator="equal">
      <formula>"FALSE"</formula>
    </cfRule>
  </conditionalFormatting>
  <conditionalFormatting sqref="G180:H180">
    <cfRule type="cellIs" dxfId="275" priority="132" operator="equal">
      <formula>"TRUE"</formula>
    </cfRule>
    <cfRule type="cellIs" dxfId="274" priority="133" operator="equal">
      <formula>"FALSE"</formula>
    </cfRule>
  </conditionalFormatting>
  <conditionalFormatting sqref="G73:J73 Z73:AB73">
    <cfRule type="cellIs" dxfId="273" priority="246" operator="equal">
      <formula>"TRUE"</formula>
    </cfRule>
    <cfRule type="cellIs" dxfId="272" priority="247" operator="equal">
      <formula>"FALSE"</formula>
    </cfRule>
  </conditionalFormatting>
  <conditionalFormatting sqref="H54:J72">
    <cfRule type="cellIs" dxfId="271" priority="148" operator="equal">
      <formula>"TRUE"</formula>
    </cfRule>
  </conditionalFormatting>
  <conditionalFormatting sqref="I34:I72">
    <cfRule type="cellIs" dxfId="270" priority="13" operator="equal">
      <formula>"FALSE"</formula>
    </cfRule>
  </conditionalFormatting>
  <conditionalFormatting sqref="J34:J41">
    <cfRule type="cellIs" dxfId="269" priority="32" operator="equal">
      <formula>"TRUE"</formula>
    </cfRule>
    <cfRule type="cellIs" dxfId="268" priority="33" operator="equal">
      <formula>"FALSE"</formula>
    </cfRule>
  </conditionalFormatting>
  <conditionalFormatting sqref="J54:J72">
    <cfRule type="cellIs" dxfId="267" priority="149" operator="equal">
      <formula>"FALSE"</formula>
    </cfRule>
  </conditionalFormatting>
  <conditionalFormatting sqref="J42:AG42 F94:AG98 F118:AG118 F128:AG128 F139:AG139 F147:AG147 F158:AG158 F169:AG169 F200:AG204 F224:AG226">
    <cfRule type="cellIs" dxfId="266" priority="23" operator="equal">
      <formula>"FALSE"</formula>
    </cfRule>
  </conditionalFormatting>
  <conditionalFormatting sqref="J42:AG42">
    <cfRule type="cellIs" dxfId="265" priority="22" operator="equal">
      <formula>"TRUE"</formula>
    </cfRule>
  </conditionalFormatting>
  <conditionalFormatting sqref="K180:Q180">
    <cfRule type="cellIs" dxfId="264" priority="112" operator="equal">
      <formula>"TRUE"</formula>
    </cfRule>
    <cfRule type="cellIs" dxfId="263" priority="113" operator="equal">
      <formula>"FALSE"</formula>
    </cfRule>
  </conditionalFormatting>
  <conditionalFormatting sqref="R50:U50">
    <cfRule type="cellIs" dxfId="262" priority="240" operator="equal">
      <formula>"TRUE"</formula>
    </cfRule>
    <cfRule type="cellIs" dxfId="261" priority="241" operator="equal">
      <formula>"FALSE"</formula>
    </cfRule>
  </conditionalFormatting>
  <conditionalFormatting sqref="S229:U229">
    <cfRule type="cellIs" dxfId="260" priority="216" operator="equal">
      <formula>"TRUE"</formula>
    </cfRule>
    <cfRule type="cellIs" dxfId="259" priority="217" operator="equal">
      <formula>"FALSE"</formula>
    </cfRule>
  </conditionalFormatting>
  <conditionalFormatting sqref="W6:W41">
    <cfRule type="cellIs" dxfId="258" priority="38" operator="equal">
      <formula>"TRUE"</formula>
    </cfRule>
    <cfRule type="cellIs" dxfId="257" priority="39" operator="equal">
      <formula>"FALSE"</formula>
    </cfRule>
  </conditionalFormatting>
  <conditionalFormatting sqref="W53:W88">
    <cfRule type="cellIs" dxfId="256" priority="6" operator="equal">
      <formula>"FALSE"</formula>
    </cfRule>
    <cfRule type="cellIs" dxfId="255" priority="7" operator="equal">
      <formula>"TRUE"</formula>
    </cfRule>
  </conditionalFormatting>
  <conditionalFormatting sqref="W150">
    <cfRule type="cellIs" dxfId="254" priority="84" operator="equal">
      <formula>"TRUE"</formula>
    </cfRule>
    <cfRule type="cellIs" dxfId="253" priority="85" operator="equal">
      <formula>"FALSE"</formula>
    </cfRule>
  </conditionalFormatting>
  <conditionalFormatting sqref="W160">
    <cfRule type="cellIs" dxfId="252" priority="226" operator="equal">
      <formula>"TRUE"</formula>
    </cfRule>
    <cfRule type="cellIs" dxfId="251" priority="227" operator="equal">
      <formula>"FALSE"</formula>
    </cfRule>
  </conditionalFormatting>
  <conditionalFormatting sqref="W163:W164">
    <cfRule type="cellIs" dxfId="250" priority="228" operator="equal">
      <formula>"TRUE"</formula>
    </cfRule>
    <cfRule type="cellIs" dxfId="249" priority="229" operator="equal">
      <formula>"FALSE"</formula>
    </cfRule>
  </conditionalFormatting>
  <conditionalFormatting sqref="W166:W168 R170:W170">
    <cfRule type="cellIs" dxfId="248" priority="230" operator="equal">
      <formula>"TRUE"</formula>
    </cfRule>
    <cfRule type="cellIs" dxfId="247" priority="231" operator="equal">
      <formula>"FALSE"</formula>
    </cfRule>
  </conditionalFormatting>
  <conditionalFormatting sqref="W179:W182">
    <cfRule type="cellIs" dxfId="246" priority="128" operator="equal">
      <formula>"TRUE"</formula>
    </cfRule>
    <cfRule type="cellIs" dxfId="245" priority="129" operator="equal">
      <formula>"FALSE"</formula>
    </cfRule>
  </conditionalFormatting>
  <conditionalFormatting sqref="W229">
    <cfRule type="cellIs" dxfId="244" priority="214" operator="equal">
      <formula>"TRUE"</formula>
    </cfRule>
    <cfRule type="cellIs" dxfId="243" priority="215" operator="equal">
      <formula>"FALSE"</formula>
    </cfRule>
  </conditionalFormatting>
  <conditionalFormatting sqref="X145">
    <cfRule type="cellIs" dxfId="242" priority="93" operator="equal">
      <formula>"TRUE"</formula>
    </cfRule>
    <cfRule type="cellIs" dxfId="241" priority="94" operator="equal">
      <formula>"FALSE"</formula>
    </cfRule>
  </conditionalFormatting>
  <conditionalFormatting sqref="Y50:Z88">
    <cfRule type="cellIs" dxfId="240" priority="8" operator="equal">
      <formula>"FALSE"</formula>
    </cfRule>
    <cfRule type="cellIs" dxfId="239" priority="9" operator="equal">
      <formula>"TRUE"</formula>
    </cfRule>
  </conditionalFormatting>
  <conditionalFormatting sqref="Y99:Z114">
    <cfRule type="cellIs" dxfId="238" priority="232" operator="equal">
      <formula>"TRUE"</formula>
    </cfRule>
    <cfRule type="cellIs" dxfId="237" priority="233" operator="equal">
      <formula>"FALSE"</formula>
    </cfRule>
  </conditionalFormatting>
  <conditionalFormatting sqref="Z159:Z165">
    <cfRule type="cellIs" dxfId="236" priority="220" operator="equal">
      <formula>"TRUE"</formula>
    </cfRule>
    <cfRule type="cellIs" dxfId="235" priority="221" operator="equal">
      <formula>"FALSE"</formula>
    </cfRule>
  </conditionalFormatting>
  <conditionalFormatting sqref="Z50:AB50">
    <cfRule type="cellIs" dxfId="234" priority="238" operator="equal">
      <formula>"TRUE"</formula>
    </cfRule>
    <cfRule type="cellIs" dxfId="233" priority="239" operator="equal">
      <formula>"FALSE"</formula>
    </cfRule>
  </conditionalFormatting>
  <conditionalFormatting sqref="Z69:AB69">
    <cfRule type="cellIs" dxfId="232" priority="194" operator="equal">
      <formula>"TRUE"</formula>
    </cfRule>
    <cfRule type="cellIs" dxfId="231" priority="195" operator="equal">
      <formula>"FALSE"</formula>
    </cfRule>
  </conditionalFormatting>
  <conditionalFormatting sqref="Z141:AB146">
    <cfRule type="cellIs" dxfId="230" priority="109" operator="equal">
      <formula>"TRUE"</formula>
    </cfRule>
    <cfRule type="cellIs" dxfId="229" priority="110" operator="equal">
      <formula>"FALSE"</formula>
    </cfRule>
  </conditionalFormatting>
  <conditionalFormatting sqref="Z148:AB149 Z151:AB157">
    <cfRule type="cellIs" dxfId="228" priority="268" operator="equal">
      <formula>"TRUE"</formula>
    </cfRule>
    <cfRule type="cellIs" dxfId="227" priority="269" operator="equal">
      <formula>"FALSE"</formula>
    </cfRule>
  </conditionalFormatting>
  <conditionalFormatting sqref="Z166:AB168">
    <cfRule type="cellIs" dxfId="226" priority="262" operator="equal">
      <formula>"TRUE"</formula>
    </cfRule>
    <cfRule type="cellIs" dxfId="225" priority="263" operator="equal">
      <formula>"FALSE"</formula>
    </cfRule>
  </conditionalFormatting>
  <conditionalFormatting sqref="Z170:AB170">
    <cfRule type="cellIs" dxfId="224" priority="250" operator="equal">
      <formula>"TRUE"</formula>
    </cfRule>
    <cfRule type="cellIs" dxfId="223" priority="251" operator="equal">
      <formula>"FALSE"</formula>
    </cfRule>
  </conditionalFormatting>
  <conditionalFormatting sqref="AA160:AB160">
    <cfRule type="cellIs" dxfId="222" priority="266" operator="equal">
      <formula>"TRUE"</formula>
    </cfRule>
    <cfRule type="cellIs" dxfId="221" priority="267" operator="equal">
      <formula>"FALSE"</formula>
    </cfRule>
  </conditionalFormatting>
  <conditionalFormatting sqref="AA162:AB164">
    <cfRule type="cellIs" dxfId="220" priority="218" operator="equal">
      <formula>"TRUE"</formula>
    </cfRule>
    <cfRule type="cellIs" dxfId="219" priority="219" operator="equal">
      <formula>"FALSE"</formula>
    </cfRule>
  </conditionalFormatting>
  <conditionalFormatting sqref="AB145:AC145">
    <cfRule type="cellIs" dxfId="218" priority="89" operator="equal">
      <formula>"TRUE"</formula>
    </cfRule>
    <cfRule type="cellIs" dxfId="217" priority="90" operator="equal">
      <formula>"FALSE"</formula>
    </cfRule>
  </conditionalFormatting>
  <conditionalFormatting sqref="AC23:AC41">
    <cfRule type="cellIs" dxfId="216" priority="36" operator="equal">
      <formula>"TRUE"</formula>
    </cfRule>
    <cfRule type="cellIs" dxfId="215" priority="37" operator="equal">
      <formula>"FALSE"</formula>
    </cfRule>
  </conditionalFormatting>
  <conditionalFormatting sqref="AC53:AC88">
    <cfRule type="cellIs" dxfId="214" priority="4" operator="equal">
      <formula>"FALSE"</formula>
    </cfRule>
    <cfRule type="cellIs" dxfId="213" priority="5" operator="equal">
      <formula>"TRUE"</formula>
    </cfRule>
  </conditionalFormatting>
  <conditionalFormatting sqref="AC150">
    <cfRule type="cellIs" dxfId="212" priority="82" operator="equal">
      <formula>"TRUE"</formula>
    </cfRule>
    <cfRule type="cellIs" dxfId="211" priority="83" operator="equal">
      <formula>"FALSE"</formula>
    </cfRule>
  </conditionalFormatting>
  <conditionalFormatting sqref="AC179:AC182">
    <cfRule type="cellIs" dxfId="210" priority="126" operator="equal">
      <formula>"TRUE"</formula>
    </cfRule>
    <cfRule type="cellIs" dxfId="209" priority="127" operator="equal">
      <formula>"FALSE"</formula>
    </cfRule>
  </conditionalFormatting>
  <conditionalFormatting sqref="AC229">
    <cfRule type="cellIs" dxfId="208" priority="212" operator="equal">
      <formula>"TRUE"</formula>
    </cfRule>
    <cfRule type="cellIs" dxfId="207" priority="213" operator="equal">
      <formula>"FALSE"</formula>
    </cfRule>
  </conditionalFormatting>
  <pageMargins left="0.25" right="0.25" top="0.75" bottom="0.75" header="0.3" footer="0.3"/>
  <pageSetup paperSize="8" scale="10"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260C3-763D-4A68-8126-97B40EA90C02}">
  <sheetPr codeName="Sheet8">
    <outlinePr summaryBelow="0" summaryRight="0"/>
    <pageSetUpPr fitToPage="1"/>
  </sheetPr>
  <dimension ref="A1:AG1017"/>
  <sheetViews>
    <sheetView zoomScaleNormal="100" workbookViewId="0">
      <pane xSplit="1" ySplit="1" topLeftCell="H2" activePane="bottomRight" state="frozen"/>
      <selection activeCell="AC1" sqref="AC1"/>
      <selection pane="topRight" activeCell="AC1" sqref="AC1"/>
      <selection pane="bottomLeft" activeCell="AC1" sqref="AC1"/>
      <selection pane="bottomRight" activeCell="L2" sqref="L2"/>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646</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5" thickTop="1">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5" thickTop="1">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5" thickTop="1">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5" thickTop="1">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134</v>
      </c>
      <c r="G11" s="182" t="s">
        <v>117</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5" thickTop="1">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5" thickTop="1">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5" thickTop="1">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5" thickTop="1">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117</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117</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135</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135</v>
      </c>
      <c r="G43" s="182" t="s">
        <v>117</v>
      </c>
      <c r="H43" s="172" t="s">
        <v>117</v>
      </c>
      <c r="I43" s="176" t="s">
        <v>135</v>
      </c>
      <c r="J43" s="172" t="s">
        <v>117</v>
      </c>
      <c r="K43" s="172" t="s">
        <v>117</v>
      </c>
      <c r="L43" s="172" t="s">
        <v>117</v>
      </c>
      <c r="M43" s="172" t="s">
        <v>117</v>
      </c>
      <c r="N43" s="172" t="s">
        <v>135</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142</v>
      </c>
      <c r="J44" s="172" t="s">
        <v>117</v>
      </c>
      <c r="K44" s="172" t="s">
        <v>117</v>
      </c>
      <c r="L44" s="172" t="s">
        <v>117</v>
      </c>
      <c r="M44" s="172" t="s">
        <v>117</v>
      </c>
      <c r="N44" s="172" t="s">
        <v>135</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135</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142</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135</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142</v>
      </c>
      <c r="J49" s="172" t="s">
        <v>117</v>
      </c>
      <c r="K49" s="172" t="s">
        <v>117</v>
      </c>
      <c r="L49" s="172" t="s">
        <v>117</v>
      </c>
      <c r="M49" s="172" t="s">
        <v>117</v>
      </c>
      <c r="N49" s="172" t="s">
        <v>135</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117</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117</v>
      </c>
      <c r="W55" s="172" t="s">
        <v>117</v>
      </c>
      <c r="X55" s="172" t="s">
        <v>117</v>
      </c>
      <c r="Y55" s="172" t="s">
        <v>117</v>
      </c>
      <c r="Z55" s="172" t="s">
        <v>117</v>
      </c>
      <c r="AA55" s="172" t="s">
        <v>117</v>
      </c>
      <c r="AB55" s="172" t="s">
        <v>117</v>
      </c>
      <c r="AC55" s="187" t="s">
        <v>117</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117</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117</v>
      </c>
      <c r="K60" s="172" t="s">
        <v>117</v>
      </c>
      <c r="L60" s="172" t="s">
        <v>117</v>
      </c>
      <c r="M60" s="172" t="s">
        <v>117</v>
      </c>
      <c r="N60" s="172" t="s">
        <v>117</v>
      </c>
      <c r="O60" s="172" t="s">
        <v>117</v>
      </c>
      <c r="P60" s="172" t="s">
        <v>117</v>
      </c>
      <c r="Q60" s="185" t="s">
        <v>117</v>
      </c>
      <c r="R60" s="186" t="s">
        <v>117</v>
      </c>
      <c r="S60" s="172" t="s">
        <v>117</v>
      </c>
      <c r="T60" s="172" t="s">
        <v>117</v>
      </c>
      <c r="U60" s="172" t="s">
        <v>117</v>
      </c>
      <c r="V60" s="172" t="s">
        <v>135</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117</v>
      </c>
      <c r="K61" s="172" t="s">
        <v>117</v>
      </c>
      <c r="L61" s="172" t="s">
        <v>117</v>
      </c>
      <c r="M61" s="172" t="s">
        <v>117</v>
      </c>
      <c r="N61" s="172" t="s">
        <v>117</v>
      </c>
      <c r="O61" s="172" t="s">
        <v>117</v>
      </c>
      <c r="P61" s="172" t="s">
        <v>117</v>
      </c>
      <c r="Q61" s="185" t="s">
        <v>117</v>
      </c>
      <c r="R61" s="186" t="s">
        <v>117</v>
      </c>
      <c r="S61" s="172" t="s">
        <v>117</v>
      </c>
      <c r="T61" s="172" t="s">
        <v>117</v>
      </c>
      <c r="U61" s="172" t="s">
        <v>117</v>
      </c>
      <c r="V61" s="172" t="s">
        <v>117</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117</v>
      </c>
      <c r="K62" s="172" t="s">
        <v>117</v>
      </c>
      <c r="L62" s="172" t="s">
        <v>117</v>
      </c>
      <c r="M62" s="172" t="s">
        <v>117</v>
      </c>
      <c r="N62" s="172" t="s">
        <v>117</v>
      </c>
      <c r="O62" s="172" t="s">
        <v>117</v>
      </c>
      <c r="P62" s="172" t="s">
        <v>117</v>
      </c>
      <c r="Q62" s="185" t="s">
        <v>117</v>
      </c>
      <c r="R62" s="186" t="s">
        <v>117</v>
      </c>
      <c r="S62" s="172" t="s">
        <v>117</v>
      </c>
      <c r="T62" s="172" t="s">
        <v>117</v>
      </c>
      <c r="U62" s="172" t="s">
        <v>117</v>
      </c>
      <c r="V62" s="172" t="s">
        <v>117</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117</v>
      </c>
      <c r="K63" s="172" t="s">
        <v>117</v>
      </c>
      <c r="L63" s="172" t="s">
        <v>117</v>
      </c>
      <c r="M63" s="172" t="s">
        <v>117</v>
      </c>
      <c r="N63" s="172" t="s">
        <v>135</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117</v>
      </c>
      <c r="K64" s="172" t="s">
        <v>117</v>
      </c>
      <c r="L64" s="172" t="s">
        <v>117</v>
      </c>
      <c r="M64" s="172" t="s">
        <v>117</v>
      </c>
      <c r="N64" s="172" t="s">
        <v>117</v>
      </c>
      <c r="O64" s="172" t="s">
        <v>117</v>
      </c>
      <c r="P64" s="172" t="s">
        <v>117</v>
      </c>
      <c r="Q64" s="185" t="s">
        <v>117</v>
      </c>
      <c r="R64" s="186" t="s">
        <v>117</v>
      </c>
      <c r="S64" s="172" t="s">
        <v>117</v>
      </c>
      <c r="T64" s="172" t="s">
        <v>117</v>
      </c>
      <c r="U64" s="172" t="s">
        <v>117</v>
      </c>
      <c r="V64" s="172" t="s">
        <v>135</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117</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117</v>
      </c>
      <c r="K66" s="172" t="s">
        <v>117</v>
      </c>
      <c r="L66" s="172" t="s">
        <v>117</v>
      </c>
      <c r="M66" s="172" t="s">
        <v>117</v>
      </c>
      <c r="N66" s="172" t="s">
        <v>117</v>
      </c>
      <c r="O66" s="172" t="s">
        <v>117</v>
      </c>
      <c r="P66" s="172" t="s">
        <v>117</v>
      </c>
      <c r="Q66" s="185" t="s">
        <v>117</v>
      </c>
      <c r="R66" s="186" t="s">
        <v>117</v>
      </c>
      <c r="S66" s="172" t="s">
        <v>117</v>
      </c>
      <c r="T66" s="172" t="s">
        <v>117</v>
      </c>
      <c r="U66" s="172" t="s">
        <v>117</v>
      </c>
      <c r="V66" s="172" t="s">
        <v>117</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117</v>
      </c>
      <c r="K67" s="172" t="s">
        <v>117</v>
      </c>
      <c r="L67" s="172" t="s">
        <v>117</v>
      </c>
      <c r="M67" s="172" t="s">
        <v>117</v>
      </c>
      <c r="N67" s="172" t="s">
        <v>117</v>
      </c>
      <c r="O67" s="172" t="s">
        <v>117</v>
      </c>
      <c r="P67" s="172" t="s">
        <v>117</v>
      </c>
      <c r="Q67" s="185" t="s">
        <v>117</v>
      </c>
      <c r="R67" s="186" t="s">
        <v>117</v>
      </c>
      <c r="S67" s="172" t="s">
        <v>117</v>
      </c>
      <c r="T67" s="172" t="s">
        <v>117</v>
      </c>
      <c r="U67" s="172" t="s">
        <v>117</v>
      </c>
      <c r="V67" s="172" t="s">
        <v>117</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117</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142</v>
      </c>
    </row>
    <row r="69" spans="1:29" ht="14.25" customHeight="1">
      <c r="A69" s="147" t="s">
        <v>53</v>
      </c>
      <c r="B69" s="93" t="s">
        <v>256</v>
      </c>
      <c r="C69" s="173"/>
      <c r="D69" s="171" t="s">
        <v>126</v>
      </c>
      <c r="E69" s="179"/>
      <c r="F69" s="184" t="s">
        <v>134</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117</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117</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142</v>
      </c>
      <c r="I74" s="172" t="s">
        <v>117</v>
      </c>
      <c r="J74" s="172" t="s">
        <v>117</v>
      </c>
      <c r="K74" s="172" t="s">
        <v>117</v>
      </c>
      <c r="L74" s="172" t="s">
        <v>117</v>
      </c>
      <c r="M74" s="172" t="s">
        <v>117</v>
      </c>
      <c r="N74" s="172" t="s">
        <v>117</v>
      </c>
      <c r="O74" s="172" t="s">
        <v>117</v>
      </c>
      <c r="P74" s="172" t="s">
        <v>117</v>
      </c>
      <c r="Q74" s="185" t="s">
        <v>117</v>
      </c>
      <c r="R74" s="186" t="s">
        <v>117</v>
      </c>
      <c r="S74" s="172" t="s">
        <v>117</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117</v>
      </c>
      <c r="I75" s="172" t="s">
        <v>117</v>
      </c>
      <c r="J75" s="172" t="s">
        <v>117</v>
      </c>
      <c r="K75" s="172" t="s">
        <v>117</v>
      </c>
      <c r="L75" s="172" t="s">
        <v>117</v>
      </c>
      <c r="M75" s="172" t="s">
        <v>117</v>
      </c>
      <c r="N75" s="172" t="s">
        <v>117</v>
      </c>
      <c r="O75" s="172" t="s">
        <v>117</v>
      </c>
      <c r="P75" s="172" t="s">
        <v>117</v>
      </c>
      <c r="Q75" s="185" t="s">
        <v>117</v>
      </c>
      <c r="R75" s="186" t="s">
        <v>117</v>
      </c>
      <c r="S75" s="172" t="s">
        <v>117</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226</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142</v>
      </c>
      <c r="I79" s="172" t="s">
        <v>117</v>
      </c>
      <c r="J79" s="172" t="s">
        <v>117</v>
      </c>
      <c r="K79" s="172" t="s">
        <v>117</v>
      </c>
      <c r="L79" s="172" t="s">
        <v>117</v>
      </c>
      <c r="M79" s="172" t="s">
        <v>117</v>
      </c>
      <c r="N79" s="172" t="s">
        <v>117</v>
      </c>
      <c r="O79" s="172" t="s">
        <v>117</v>
      </c>
      <c r="P79" s="172" t="s">
        <v>117</v>
      </c>
      <c r="Q79" s="185" t="s">
        <v>117</v>
      </c>
      <c r="R79" s="186" t="s">
        <v>117</v>
      </c>
      <c r="S79" s="172" t="s">
        <v>117</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128</v>
      </c>
      <c r="G80" s="182" t="s">
        <v>117</v>
      </c>
      <c r="H80" s="172" t="s">
        <v>135</v>
      </c>
      <c r="I80" s="172" t="s">
        <v>117</v>
      </c>
      <c r="J80" s="172" t="s">
        <v>117</v>
      </c>
      <c r="K80" s="172" t="s">
        <v>117</v>
      </c>
      <c r="L80" s="172" t="s">
        <v>117</v>
      </c>
      <c r="M80" s="172" t="s">
        <v>117</v>
      </c>
      <c r="N80" s="172" t="s">
        <v>117</v>
      </c>
      <c r="O80" s="172" t="s">
        <v>135</v>
      </c>
      <c r="P80" s="172" t="s">
        <v>117</v>
      </c>
      <c r="Q80" s="185" t="s">
        <v>117</v>
      </c>
      <c r="R80" s="186" t="s">
        <v>117</v>
      </c>
      <c r="S80" s="172" t="s">
        <v>135</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117</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226</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226</v>
      </c>
      <c r="I83" s="172" t="s">
        <v>117</v>
      </c>
      <c r="J83" s="172" t="s">
        <v>117</v>
      </c>
      <c r="K83" s="172" t="s">
        <v>117</v>
      </c>
      <c r="L83" s="172" t="s">
        <v>117</v>
      </c>
      <c r="M83" s="172" t="s">
        <v>117</v>
      </c>
      <c r="N83" s="172" t="s">
        <v>117</v>
      </c>
      <c r="O83" s="172" t="s">
        <v>226</v>
      </c>
      <c r="P83" s="172" t="s">
        <v>117</v>
      </c>
      <c r="Q83" s="185" t="s">
        <v>117</v>
      </c>
      <c r="R83" s="186" t="s">
        <v>117</v>
      </c>
      <c r="S83" s="172" t="s">
        <v>117</v>
      </c>
      <c r="T83" s="172" t="s">
        <v>117</v>
      </c>
      <c r="U83" s="172" t="s">
        <v>117</v>
      </c>
      <c r="V83" s="172" t="s">
        <v>117</v>
      </c>
      <c r="W83" s="172" t="s">
        <v>117</v>
      </c>
      <c r="X83" s="172" t="s">
        <v>117</v>
      </c>
      <c r="Y83" s="172" t="s">
        <v>117</v>
      </c>
      <c r="Z83" s="172" t="s">
        <v>226</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117</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226</v>
      </c>
      <c r="I86" s="172" t="s">
        <v>117</v>
      </c>
      <c r="J86" s="172" t="s">
        <v>117</v>
      </c>
      <c r="K86" s="172" t="s">
        <v>117</v>
      </c>
      <c r="L86" s="172" t="s">
        <v>117</v>
      </c>
      <c r="M86" s="172" t="s">
        <v>117</v>
      </c>
      <c r="N86" s="172" t="s">
        <v>117</v>
      </c>
      <c r="O86" s="172" t="s">
        <v>117</v>
      </c>
      <c r="P86" s="172" t="s">
        <v>117</v>
      </c>
      <c r="Q86" s="185" t="s">
        <v>117</v>
      </c>
      <c r="R86" s="186" t="s">
        <v>117</v>
      </c>
      <c r="S86" s="172" t="s">
        <v>117</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226</v>
      </c>
      <c r="I87" s="172" t="s">
        <v>117</v>
      </c>
      <c r="J87" s="172" t="s">
        <v>117</v>
      </c>
      <c r="K87" s="172" t="s">
        <v>117</v>
      </c>
      <c r="L87" s="172" t="s">
        <v>117</v>
      </c>
      <c r="M87" s="172" t="s">
        <v>117</v>
      </c>
      <c r="N87" s="172" t="s">
        <v>117</v>
      </c>
      <c r="O87" s="172" t="s">
        <v>117</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135</v>
      </c>
      <c r="I88" s="172" t="s">
        <v>117</v>
      </c>
      <c r="J88" s="172" t="s">
        <v>117</v>
      </c>
      <c r="K88" s="172" t="s">
        <v>117</v>
      </c>
      <c r="L88" s="172" t="s">
        <v>117</v>
      </c>
      <c r="M88" s="172" t="s">
        <v>117</v>
      </c>
      <c r="N88" s="172" t="s">
        <v>117</v>
      </c>
      <c r="O88" s="172" t="s">
        <v>117</v>
      </c>
      <c r="P88" s="172" t="s">
        <v>117</v>
      </c>
      <c r="Q88" s="185" t="s">
        <v>117</v>
      </c>
      <c r="R88" s="186" t="s">
        <v>117</v>
      </c>
      <c r="S88" s="172" t="s">
        <v>135</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117</v>
      </c>
      <c r="I90" s="172" t="s">
        <v>117</v>
      </c>
      <c r="J90" s="172" t="s">
        <v>117</v>
      </c>
      <c r="K90" s="172" t="s">
        <v>117</v>
      </c>
      <c r="L90" s="172" t="s">
        <v>117</v>
      </c>
      <c r="M90" s="172" t="s">
        <v>117</v>
      </c>
      <c r="N90" s="172" t="s">
        <v>117</v>
      </c>
      <c r="O90" s="172" t="s">
        <v>117</v>
      </c>
      <c r="P90" s="172" t="s">
        <v>117</v>
      </c>
      <c r="Q90" s="185" t="s">
        <v>117</v>
      </c>
      <c r="R90" s="186" t="s">
        <v>117</v>
      </c>
      <c r="S90" s="172" t="s">
        <v>117</v>
      </c>
      <c r="T90" s="172" t="s">
        <v>117</v>
      </c>
      <c r="U90" s="172" t="s">
        <v>117</v>
      </c>
      <c r="V90" s="172" t="s">
        <v>117</v>
      </c>
      <c r="W90" s="172" t="s">
        <v>117</v>
      </c>
      <c r="X90" s="172" t="s">
        <v>117</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117</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117</v>
      </c>
      <c r="L99" s="172" t="s">
        <v>117</v>
      </c>
      <c r="M99" s="172" t="s">
        <v>117</v>
      </c>
      <c r="N99" s="172" t="s">
        <v>117</v>
      </c>
      <c r="O99" s="172" t="s">
        <v>117</v>
      </c>
      <c r="P99" s="172" t="s">
        <v>117</v>
      </c>
      <c r="Q99" s="185" t="s">
        <v>117</v>
      </c>
      <c r="R99" s="186" t="s">
        <v>117</v>
      </c>
      <c r="S99" s="172" t="s">
        <v>117</v>
      </c>
      <c r="T99" s="172" t="s">
        <v>117</v>
      </c>
      <c r="U99" s="172" t="s">
        <v>117</v>
      </c>
      <c r="V99" s="172" t="s">
        <v>117</v>
      </c>
      <c r="W99" s="172" t="s">
        <v>117</v>
      </c>
      <c r="X99" s="172" t="s">
        <v>117</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135</v>
      </c>
      <c r="V100" s="172" t="s">
        <v>117</v>
      </c>
      <c r="W100" s="172" t="s">
        <v>117</v>
      </c>
      <c r="X100" s="172" t="s">
        <v>135</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117</v>
      </c>
      <c r="L101" s="172" t="s">
        <v>117</v>
      </c>
      <c r="M101" s="172" t="s">
        <v>117</v>
      </c>
      <c r="N101" s="172" t="s">
        <v>117</v>
      </c>
      <c r="O101" s="172" t="s">
        <v>117</v>
      </c>
      <c r="P101" s="172" t="s">
        <v>117</v>
      </c>
      <c r="Q101" s="185" t="s">
        <v>117</v>
      </c>
      <c r="R101" s="186" t="s">
        <v>117</v>
      </c>
      <c r="S101" s="172" t="s">
        <v>117</v>
      </c>
      <c r="T101" s="172" t="s">
        <v>117</v>
      </c>
      <c r="U101" s="172" t="s">
        <v>117</v>
      </c>
      <c r="V101" s="172" t="s">
        <v>117</v>
      </c>
      <c r="W101" s="172" t="s">
        <v>117</v>
      </c>
      <c r="X101" s="172" t="s">
        <v>117</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117</v>
      </c>
      <c r="L102" s="172" t="s">
        <v>117</v>
      </c>
      <c r="M102" s="172" t="s">
        <v>117</v>
      </c>
      <c r="N102" s="172" t="s">
        <v>117</v>
      </c>
      <c r="O102" s="172" t="s">
        <v>117</v>
      </c>
      <c r="P102" s="172" t="s">
        <v>117</v>
      </c>
      <c r="Q102" s="185" t="s">
        <v>117</v>
      </c>
      <c r="R102" s="186" t="s">
        <v>117</v>
      </c>
      <c r="S102" s="172" t="s">
        <v>117</v>
      </c>
      <c r="T102" s="172" t="s">
        <v>117</v>
      </c>
      <c r="U102" s="172" t="s">
        <v>117</v>
      </c>
      <c r="V102" s="172" t="s">
        <v>117</v>
      </c>
      <c r="W102" s="172" t="s">
        <v>117</v>
      </c>
      <c r="X102" s="172" t="s">
        <v>117</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117</v>
      </c>
      <c r="I103" s="172" t="s">
        <v>117</v>
      </c>
      <c r="J103" s="172" t="s">
        <v>117</v>
      </c>
      <c r="K103" s="172" t="s">
        <v>135</v>
      </c>
      <c r="L103" s="172" t="s">
        <v>117</v>
      </c>
      <c r="M103" s="172" t="s">
        <v>135</v>
      </c>
      <c r="N103" s="172" t="s">
        <v>135</v>
      </c>
      <c r="O103" s="172" t="s">
        <v>117</v>
      </c>
      <c r="P103" s="172" t="s">
        <v>117</v>
      </c>
      <c r="Q103" s="185" t="s">
        <v>117</v>
      </c>
      <c r="R103" s="186" t="s">
        <v>117</v>
      </c>
      <c r="S103" s="172" t="s">
        <v>117</v>
      </c>
      <c r="T103" s="172" t="s">
        <v>117</v>
      </c>
      <c r="U103" s="172" t="s">
        <v>135</v>
      </c>
      <c r="V103" s="172" t="s">
        <v>117</v>
      </c>
      <c r="W103" s="172" t="s">
        <v>117</v>
      </c>
      <c r="X103" s="172" t="s">
        <v>135</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117</v>
      </c>
      <c r="L104" s="172" t="s">
        <v>117</v>
      </c>
      <c r="M104" s="172" t="s">
        <v>117</v>
      </c>
      <c r="N104" s="172" t="s">
        <v>117</v>
      </c>
      <c r="O104" s="172" t="s">
        <v>117</v>
      </c>
      <c r="P104" s="172" t="s">
        <v>117</v>
      </c>
      <c r="Q104" s="185" t="s">
        <v>117</v>
      </c>
      <c r="R104" s="186" t="s">
        <v>117</v>
      </c>
      <c r="S104" s="172" t="s">
        <v>117</v>
      </c>
      <c r="T104" s="172" t="s">
        <v>117</v>
      </c>
      <c r="U104" s="172" t="s">
        <v>117</v>
      </c>
      <c r="V104" s="172" t="s">
        <v>117</v>
      </c>
      <c r="W104" s="172" t="s">
        <v>117</v>
      </c>
      <c r="X104" s="172" t="s">
        <v>117</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117</v>
      </c>
      <c r="I105" s="172" t="s">
        <v>117</v>
      </c>
      <c r="J105" s="172" t="s">
        <v>117</v>
      </c>
      <c r="K105" s="172" t="s">
        <v>117</v>
      </c>
      <c r="L105" s="172" t="s">
        <v>117</v>
      </c>
      <c r="M105" s="172" t="s">
        <v>117</v>
      </c>
      <c r="N105" s="172" t="s">
        <v>117</v>
      </c>
      <c r="O105" s="172" t="s">
        <v>117</v>
      </c>
      <c r="P105" s="172" t="s">
        <v>117</v>
      </c>
      <c r="Q105" s="185" t="s">
        <v>117</v>
      </c>
      <c r="R105" s="186" t="s">
        <v>117</v>
      </c>
      <c r="S105" s="172" t="s">
        <v>117</v>
      </c>
      <c r="T105" s="172" t="s">
        <v>117</v>
      </c>
      <c r="U105" s="172" t="s">
        <v>117</v>
      </c>
      <c r="V105" s="172" t="s">
        <v>117</v>
      </c>
      <c r="W105" s="172" t="s">
        <v>117</v>
      </c>
      <c r="X105" s="172" t="s">
        <v>117</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117</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117</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117</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135</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142</v>
      </c>
      <c r="I110" s="172" t="s">
        <v>142</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135</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289</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135</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117</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117</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117</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117</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135</v>
      </c>
      <c r="O115" s="172" t="s">
        <v>117</v>
      </c>
      <c r="P115" s="172" t="s">
        <v>117</v>
      </c>
      <c r="Q115" s="185" t="s">
        <v>117</v>
      </c>
      <c r="R115" s="186" t="s">
        <v>117</v>
      </c>
      <c r="S115" s="172" t="s">
        <v>117</v>
      </c>
      <c r="T115" s="172" t="s">
        <v>117</v>
      </c>
      <c r="U115" s="172" t="s">
        <v>117</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135</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135</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117</v>
      </c>
      <c r="P119" s="172" t="s">
        <v>117</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117</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135</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117</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117</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117</v>
      </c>
      <c r="Q133" s="185" t="s">
        <v>117</v>
      </c>
      <c r="R133" s="186" t="s">
        <v>117</v>
      </c>
      <c r="S133" s="172" t="s">
        <v>117</v>
      </c>
      <c r="T133" s="172" t="s">
        <v>117</v>
      </c>
      <c r="U133" s="172" t="s">
        <v>117</v>
      </c>
      <c r="V133" s="172" t="s">
        <v>117</v>
      </c>
      <c r="W133" s="172" t="s">
        <v>117</v>
      </c>
      <c r="X133" s="172" t="s">
        <v>117</v>
      </c>
      <c r="Y133" s="172" t="s">
        <v>117</v>
      </c>
      <c r="Z133" s="172" t="s">
        <v>117</v>
      </c>
      <c r="AA133" s="172" t="s">
        <v>117</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135</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135</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117</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142</v>
      </c>
      <c r="P137" s="172" t="s">
        <v>142</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13">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289</v>
      </c>
      <c r="P138" s="172" t="s">
        <v>117</v>
      </c>
      <c r="Q138" s="185" t="s">
        <v>117</v>
      </c>
      <c r="R138" s="186" t="s">
        <v>117</v>
      </c>
      <c r="S138" s="172" t="s">
        <v>117</v>
      </c>
      <c r="T138" s="172" t="s">
        <v>117</v>
      </c>
      <c r="U138" s="172" t="s">
        <v>117</v>
      </c>
      <c r="V138" s="172" t="s">
        <v>117</v>
      </c>
      <c r="W138" s="172" t="s">
        <v>117</v>
      </c>
      <c r="X138" s="172" t="s">
        <v>117</v>
      </c>
      <c r="Y138" s="172" t="s">
        <v>117</v>
      </c>
      <c r="Z138" s="172" t="s">
        <v>289</v>
      </c>
      <c r="AA138" s="172" t="s">
        <v>117</v>
      </c>
      <c r="AB138" s="172" t="s">
        <v>117</v>
      </c>
      <c r="AC138" s="187" t="s">
        <v>117</v>
      </c>
    </row>
    <row r="139" spans="1:33" ht="13">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117</v>
      </c>
      <c r="Q139" s="172" t="s">
        <v>117</v>
      </c>
      <c r="R139" s="172" t="s">
        <v>117</v>
      </c>
      <c r="S139" s="172" t="s">
        <v>117</v>
      </c>
      <c r="T139" s="172" t="s">
        <v>117</v>
      </c>
      <c r="U139" s="186" t="s">
        <v>117</v>
      </c>
      <c r="V139" s="185" t="s">
        <v>117</v>
      </c>
      <c r="W139" s="172" t="s">
        <v>117</v>
      </c>
      <c r="X139" s="172" t="s">
        <v>117</v>
      </c>
      <c r="Y139" s="172" t="s">
        <v>117</v>
      </c>
      <c r="Z139" s="172" t="s">
        <v>117</v>
      </c>
      <c r="AA139" s="172" t="s">
        <v>117</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142</v>
      </c>
      <c r="P141" s="172" t="s">
        <v>135</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142</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142</v>
      </c>
      <c r="Q144" s="185" t="s">
        <v>117</v>
      </c>
      <c r="R144" s="186" t="s">
        <v>117</v>
      </c>
      <c r="S144" s="172" t="s">
        <v>117</v>
      </c>
      <c r="T144" s="172" t="s">
        <v>117</v>
      </c>
      <c r="U144" s="172" t="s">
        <v>117</v>
      </c>
      <c r="V144" s="172" t="s">
        <v>117</v>
      </c>
      <c r="W144" s="172" t="s">
        <v>117</v>
      </c>
      <c r="X144" s="172" t="s">
        <v>117</v>
      </c>
      <c r="Y144" s="172" t="s">
        <v>117</v>
      </c>
      <c r="Z144" s="172" t="s">
        <v>135</v>
      </c>
      <c r="AA144" s="172" t="s">
        <v>117</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135</v>
      </c>
      <c r="M148" s="172" t="s">
        <v>117</v>
      </c>
      <c r="N148" s="172" t="s">
        <v>117</v>
      </c>
      <c r="O148" s="172" t="s">
        <v>117</v>
      </c>
      <c r="P148" s="172" t="s">
        <v>117</v>
      </c>
      <c r="Q148" s="185" t="s">
        <v>142</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135</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135</v>
      </c>
      <c r="M151" s="172" t="s">
        <v>117</v>
      </c>
      <c r="N151" s="172" t="s">
        <v>117</v>
      </c>
      <c r="O151" s="172" t="s">
        <v>117</v>
      </c>
      <c r="P151" s="172" t="s">
        <v>117</v>
      </c>
      <c r="Q151" s="185" t="s">
        <v>142</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135</v>
      </c>
      <c r="M152" s="172" t="s">
        <v>117</v>
      </c>
      <c r="N152" s="172" t="s">
        <v>117</v>
      </c>
      <c r="O152" s="172" t="s">
        <v>117</v>
      </c>
      <c r="P152" s="172" t="s">
        <v>117</v>
      </c>
      <c r="Q152" s="185" t="s">
        <v>142</v>
      </c>
      <c r="R152" s="186" t="s">
        <v>117</v>
      </c>
      <c r="S152" s="172" t="s">
        <v>117</v>
      </c>
      <c r="T152" s="172" t="s">
        <v>117</v>
      </c>
      <c r="U152" s="172" t="s">
        <v>117</v>
      </c>
      <c r="V152" s="172" t="s">
        <v>117</v>
      </c>
      <c r="W152" s="172" t="s">
        <v>135</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135</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135</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128</v>
      </c>
      <c r="G159" s="182" t="s">
        <v>117</v>
      </c>
      <c r="H159" s="172" t="s">
        <v>117</v>
      </c>
      <c r="I159" s="172" t="s">
        <v>117</v>
      </c>
      <c r="J159" s="172" t="s">
        <v>117</v>
      </c>
      <c r="K159" s="172" t="s">
        <v>117</v>
      </c>
      <c r="L159" s="172" t="s">
        <v>135</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135</v>
      </c>
      <c r="M161" s="172" t="s">
        <v>117</v>
      </c>
      <c r="N161" s="172" t="s">
        <v>117</v>
      </c>
      <c r="O161" s="172" t="s">
        <v>117</v>
      </c>
      <c r="P161" s="172" t="s">
        <v>117</v>
      </c>
      <c r="Q161" s="185" t="s">
        <v>142</v>
      </c>
      <c r="R161" s="186" t="s">
        <v>117</v>
      </c>
      <c r="S161" s="172" t="s">
        <v>117</v>
      </c>
      <c r="T161" s="172" t="s">
        <v>117</v>
      </c>
      <c r="U161" s="172" t="s">
        <v>117</v>
      </c>
      <c r="V161" s="172" t="s">
        <v>117</v>
      </c>
      <c r="W161" s="172" t="s">
        <v>135</v>
      </c>
      <c r="X161" s="172" t="s">
        <v>117</v>
      </c>
      <c r="Y161" s="172" t="s">
        <v>117</v>
      </c>
      <c r="Z161" s="172" t="s">
        <v>117</v>
      </c>
      <c r="AA161" s="172" t="s">
        <v>117</v>
      </c>
      <c r="AB161" s="172" t="s">
        <v>117</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226</v>
      </c>
      <c r="R162" s="186" t="s">
        <v>117</v>
      </c>
      <c r="S162" s="172" t="s">
        <v>117</v>
      </c>
      <c r="T162" s="172" t="s">
        <v>117</v>
      </c>
      <c r="U162" s="172" t="s">
        <v>117</v>
      </c>
      <c r="V162" s="172" t="s">
        <v>117</v>
      </c>
      <c r="W162" s="172" t="s">
        <v>289</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135</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289</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226</v>
      </c>
      <c r="R165" s="186" t="s">
        <v>117</v>
      </c>
      <c r="S165" s="172" t="s">
        <v>117</v>
      </c>
      <c r="T165" s="172" t="s">
        <v>117</v>
      </c>
      <c r="U165" s="172" t="s">
        <v>117</v>
      </c>
      <c r="V165" s="172" t="s">
        <v>117</v>
      </c>
      <c r="W165" s="172" t="s">
        <v>289</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117</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142</v>
      </c>
      <c r="P167" s="172" t="s">
        <v>117</v>
      </c>
      <c r="Q167" s="185" t="s">
        <v>142</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85" t="s">
        <v>135</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226</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3">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phoneticPr fontId="43"/>
  <conditionalFormatting sqref="A2:A52 A229:A230 A179:A182 A146:A170 A140:A144 A54:A138">
    <cfRule type="duplicateValues" dxfId="206" priority="297"/>
  </conditionalFormatting>
  <conditionalFormatting sqref="A53">
    <cfRule type="duplicateValues" dxfId="205" priority="11"/>
  </conditionalFormatting>
  <conditionalFormatting sqref="A139">
    <cfRule type="duplicateValues" dxfId="204" priority="109"/>
  </conditionalFormatting>
  <conditionalFormatting sqref="A145">
    <cfRule type="duplicateValues" dxfId="203" priority="132"/>
  </conditionalFormatting>
  <conditionalFormatting sqref="F54:G73">
    <cfRule type="cellIs" dxfId="202" priority="201" operator="equal">
      <formula>"TRUE"</formula>
    </cfRule>
    <cfRule type="cellIs" dxfId="201" priority="202" operator="equal">
      <formula>"FALSE"</formula>
    </cfRule>
  </conditionalFormatting>
  <conditionalFormatting sqref="F76:H118">
    <cfRule type="cellIs" dxfId="200" priority="38" operator="equal">
      <formula>"TRUE"</formula>
    </cfRule>
  </conditionalFormatting>
  <conditionalFormatting sqref="F1:I1 M1:Q1 R1:V22 W1:AC41 K23:V41 K54:AC93 F74:J75 F129:AC138 F205:AC223 F227:AC230 R231:AC1016 F231:Q1017">
    <cfRule type="cellIs" dxfId="199" priority="295" operator="equal">
      <formula>"TRUE"</formula>
    </cfRule>
  </conditionalFormatting>
  <conditionalFormatting sqref="F1:I1 M1:Q1 R1:V22 W1:AC41 K23:V41 K54:AC93 F129:AC138 F205:AC223 F227:AC230 R231:AC1016 F231:Q1017">
    <cfRule type="cellIs" dxfId="198" priority="296" operator="equal">
      <formula>"FALSE"</formula>
    </cfRule>
  </conditionalFormatting>
  <conditionalFormatting sqref="F34:I53">
    <cfRule type="cellIs" dxfId="197" priority="1" operator="equal">
      <formula>"TRUE"</formula>
    </cfRule>
    <cfRule type="cellIs" dxfId="196" priority="2" operator="equal">
      <formula>"FALSE"</formula>
    </cfRule>
  </conditionalFormatting>
  <conditionalFormatting sqref="F23:J33">
    <cfRule type="cellIs" dxfId="195" priority="171" operator="equal">
      <formula>"TRUE"</formula>
    </cfRule>
    <cfRule type="cellIs" dxfId="194" priority="172" operator="equal">
      <formula>"FALSE"</formula>
    </cfRule>
  </conditionalFormatting>
  <conditionalFormatting sqref="F74:J93">
    <cfRule type="cellIs" dxfId="193" priority="78" operator="equal">
      <formula>"FALSE"</formula>
    </cfRule>
  </conditionalFormatting>
  <conditionalFormatting sqref="F2:Q22">
    <cfRule type="cellIs" dxfId="192" priority="177" operator="equal">
      <formula>"TRUE"</formula>
    </cfRule>
    <cfRule type="cellIs" dxfId="191" priority="178" operator="equal">
      <formula>"FALSE"</formula>
    </cfRule>
  </conditionalFormatting>
  <conditionalFormatting sqref="F99:AC117">
    <cfRule type="cellIs" dxfId="190" priority="30" operator="equal">
      <formula>"FALSE"</formula>
    </cfRule>
  </conditionalFormatting>
  <conditionalFormatting sqref="F119:AC127">
    <cfRule type="cellIs" dxfId="189" priority="197" operator="equal">
      <formula>"TRUE"</formula>
    </cfRule>
    <cfRule type="cellIs" dxfId="188" priority="198" operator="equal">
      <formula>"FALSE"</formula>
    </cfRule>
  </conditionalFormatting>
  <conditionalFormatting sqref="F140:AC146">
    <cfRule type="cellIs" dxfId="187" priority="79" operator="equal">
      <formula>"TRUE"</formula>
    </cfRule>
    <cfRule type="cellIs" dxfId="186" priority="80" operator="equal">
      <formula>"FALSE"</formula>
    </cfRule>
  </conditionalFormatting>
  <conditionalFormatting sqref="F148:AC157">
    <cfRule type="cellIs" dxfId="185" priority="27" operator="equal">
      <formula>"TRUE"</formula>
    </cfRule>
    <cfRule type="cellIs" dxfId="184" priority="28" operator="equal">
      <formula>"FALSE"</formula>
    </cfRule>
  </conditionalFormatting>
  <conditionalFormatting sqref="F159:AC168">
    <cfRule type="cellIs" dxfId="183" priority="255" operator="equal">
      <formula>"TRUE"</formula>
    </cfRule>
    <cfRule type="cellIs" dxfId="182" priority="256" operator="equal">
      <formula>"FALSE"</formula>
    </cfRule>
  </conditionalFormatting>
  <conditionalFormatting sqref="F170:AC199">
    <cfRule type="cellIs" dxfId="181" priority="151" operator="equal">
      <formula>"TRUE"</formula>
    </cfRule>
    <cfRule type="cellIs" dxfId="180" priority="152" operator="equal">
      <formula>"FALSE"</formula>
    </cfRule>
  </conditionalFormatting>
  <conditionalFormatting sqref="G141:G145">
    <cfRule type="cellIs" dxfId="179" priority="87" operator="equal">
      <formula>"TRUE"</formula>
    </cfRule>
    <cfRule type="cellIs" dxfId="178" priority="88" operator="equal">
      <formula>"FALSE"</formula>
    </cfRule>
  </conditionalFormatting>
  <conditionalFormatting sqref="G180:H180">
    <cfRule type="cellIs" dxfId="177" priority="153" operator="equal">
      <formula>"TRUE"</formula>
    </cfRule>
    <cfRule type="cellIs" dxfId="176" priority="154" operator="equal">
      <formula>"FALSE"</formula>
    </cfRule>
  </conditionalFormatting>
  <conditionalFormatting sqref="G73:J73 Z73:AB73">
    <cfRule type="cellIs" dxfId="175" priority="267" operator="equal">
      <formula>"TRUE"</formula>
    </cfRule>
    <cfRule type="cellIs" dxfId="174" priority="268" operator="equal">
      <formula>"FALSE"</formula>
    </cfRule>
  </conditionalFormatting>
  <conditionalFormatting sqref="H54:J72">
    <cfRule type="cellIs" dxfId="173" priority="169" operator="equal">
      <formula>"TRUE"</formula>
    </cfRule>
    <cfRule type="cellIs" dxfId="172" priority="170" operator="equal">
      <formula>"FALSE"</formula>
    </cfRule>
  </conditionalFormatting>
  <conditionalFormatting sqref="I76:J93">
    <cfRule type="cellIs" dxfId="171" priority="189" operator="equal">
      <formula>"TRUE"</formula>
    </cfRule>
  </conditionalFormatting>
  <conditionalFormatting sqref="I99:AC117">
    <cfRule type="cellIs" dxfId="170" priority="29" operator="equal">
      <formula>"TRUE"</formula>
    </cfRule>
  </conditionalFormatting>
  <conditionalFormatting sqref="I94:AG98 I118:AG118 F128:AG128 F139:AG139 F147:AG147 F158:AG158 F169:AG169 F200:AG204 F224:AG226">
    <cfRule type="cellIs" dxfId="169" priority="37" operator="equal">
      <formula>"TRUE"</formula>
    </cfRule>
  </conditionalFormatting>
  <conditionalFormatting sqref="J34:J41">
    <cfRule type="cellIs" dxfId="168" priority="55" operator="equal">
      <formula>"TRUE"</formula>
    </cfRule>
    <cfRule type="cellIs" dxfId="167" priority="56" operator="equal">
      <formula>"FALSE"</formula>
    </cfRule>
  </conditionalFormatting>
  <conditionalFormatting sqref="J43:AC53">
    <cfRule type="cellIs" dxfId="166" priority="9" operator="equal">
      <formula>"TRUE"</formula>
    </cfRule>
    <cfRule type="cellIs" dxfId="165" priority="10" operator="equal">
      <formula>"FALSE"</formula>
    </cfRule>
  </conditionalFormatting>
  <conditionalFormatting sqref="J42:AG42 F94:AG98 F118:AG118 F128:AG128 F139:AG139 F147:AG147 F158:AG158 F169:AG169 F200:AG204 F224:AG226">
    <cfRule type="cellIs" dxfId="164" priority="46" operator="equal">
      <formula>"FALSE"</formula>
    </cfRule>
  </conditionalFormatting>
  <conditionalFormatting sqref="J42:AG42">
    <cfRule type="cellIs" dxfId="163" priority="45" operator="equal">
      <formula>"TRUE"</formula>
    </cfRule>
  </conditionalFormatting>
  <conditionalFormatting sqref="K180:Q180">
    <cfRule type="cellIs" dxfId="162" priority="133" operator="equal">
      <formula>"TRUE"</formula>
    </cfRule>
    <cfRule type="cellIs" dxfId="161" priority="134" operator="equal">
      <formula>"FALSE"</formula>
    </cfRule>
  </conditionalFormatting>
  <conditionalFormatting sqref="R50:U50">
    <cfRule type="cellIs" dxfId="160" priority="261" operator="equal">
      <formula>"TRUE"</formula>
    </cfRule>
    <cfRule type="cellIs" dxfId="159" priority="262" operator="equal">
      <formula>"FALSE"</formula>
    </cfRule>
  </conditionalFormatting>
  <conditionalFormatting sqref="S229:U229">
    <cfRule type="cellIs" dxfId="158" priority="237" operator="equal">
      <formula>"TRUE"</formula>
    </cfRule>
    <cfRule type="cellIs" dxfId="157" priority="238" operator="equal">
      <formula>"FALSE"</formula>
    </cfRule>
  </conditionalFormatting>
  <conditionalFormatting sqref="W6:W41">
    <cfRule type="cellIs" dxfId="156" priority="61" operator="equal">
      <formula>"TRUE"</formula>
    </cfRule>
    <cfRule type="cellIs" dxfId="155" priority="62" operator="equal">
      <formula>"FALSE"</formula>
    </cfRule>
  </conditionalFormatting>
  <conditionalFormatting sqref="W53:W88">
    <cfRule type="cellIs" dxfId="154" priority="5" operator="equal">
      <formula>"TRUE"</formula>
    </cfRule>
    <cfRule type="cellIs" dxfId="153" priority="6" operator="equal">
      <formula>"FALSE"</formula>
    </cfRule>
  </conditionalFormatting>
  <conditionalFormatting sqref="W150">
    <cfRule type="cellIs" dxfId="152" priority="105" operator="equal">
      <formula>"TRUE"</formula>
    </cfRule>
    <cfRule type="cellIs" dxfId="151" priority="106" operator="equal">
      <formula>"FALSE"</formula>
    </cfRule>
  </conditionalFormatting>
  <conditionalFormatting sqref="W160">
    <cfRule type="cellIs" dxfId="150" priority="247" operator="equal">
      <formula>"TRUE"</formula>
    </cfRule>
    <cfRule type="cellIs" dxfId="149" priority="248" operator="equal">
      <formula>"FALSE"</formula>
    </cfRule>
  </conditionalFormatting>
  <conditionalFormatting sqref="W163:W164">
    <cfRule type="cellIs" dxfId="148" priority="249" operator="equal">
      <formula>"TRUE"</formula>
    </cfRule>
    <cfRule type="cellIs" dxfId="147" priority="250" operator="equal">
      <formula>"FALSE"</formula>
    </cfRule>
  </conditionalFormatting>
  <conditionalFormatting sqref="W166:W168 R170:W170">
    <cfRule type="cellIs" dxfId="146" priority="251" operator="equal">
      <formula>"TRUE"</formula>
    </cfRule>
    <cfRule type="cellIs" dxfId="145" priority="252" operator="equal">
      <formula>"FALSE"</formula>
    </cfRule>
  </conditionalFormatting>
  <conditionalFormatting sqref="W179:W182">
    <cfRule type="cellIs" dxfId="144" priority="149" operator="equal">
      <formula>"TRUE"</formula>
    </cfRule>
    <cfRule type="cellIs" dxfId="143" priority="150" operator="equal">
      <formula>"FALSE"</formula>
    </cfRule>
  </conditionalFormatting>
  <conditionalFormatting sqref="W229">
    <cfRule type="cellIs" dxfId="142" priority="235" operator="equal">
      <formula>"TRUE"</formula>
    </cfRule>
    <cfRule type="cellIs" dxfId="141" priority="236" operator="equal">
      <formula>"FALSE"</formula>
    </cfRule>
  </conditionalFormatting>
  <conditionalFormatting sqref="X145">
    <cfRule type="cellIs" dxfId="140" priority="114" operator="equal">
      <formula>"TRUE"</formula>
    </cfRule>
    <cfRule type="cellIs" dxfId="139" priority="115" operator="equal">
      <formula>"FALSE"</formula>
    </cfRule>
  </conditionalFormatting>
  <conditionalFormatting sqref="Y50:Z88">
    <cfRule type="cellIs" dxfId="138" priority="7" operator="equal">
      <formula>"TRUE"</formula>
    </cfRule>
    <cfRule type="cellIs" dxfId="137" priority="8" operator="equal">
      <formula>"FALSE"</formula>
    </cfRule>
  </conditionalFormatting>
  <conditionalFormatting sqref="Y99:Z114">
    <cfRule type="cellIs" dxfId="136" priority="253" operator="equal">
      <formula>"TRUE"</formula>
    </cfRule>
    <cfRule type="cellIs" dxfId="135" priority="254" operator="equal">
      <formula>"FALSE"</formula>
    </cfRule>
  </conditionalFormatting>
  <conditionalFormatting sqref="Z159:Z165">
    <cfRule type="cellIs" dxfId="134" priority="241" operator="equal">
      <formula>"TRUE"</formula>
    </cfRule>
    <cfRule type="cellIs" dxfId="133" priority="242" operator="equal">
      <formula>"FALSE"</formula>
    </cfRule>
  </conditionalFormatting>
  <conditionalFormatting sqref="Z50:AB50">
    <cfRule type="cellIs" dxfId="132" priority="259" operator="equal">
      <formula>"TRUE"</formula>
    </cfRule>
    <cfRule type="cellIs" dxfId="131" priority="260" operator="equal">
      <formula>"FALSE"</formula>
    </cfRule>
  </conditionalFormatting>
  <conditionalFormatting sqref="Z69:AB69">
    <cfRule type="cellIs" dxfId="130" priority="215" operator="equal">
      <formula>"TRUE"</formula>
    </cfRule>
    <cfRule type="cellIs" dxfId="129" priority="216" operator="equal">
      <formula>"FALSE"</formula>
    </cfRule>
  </conditionalFormatting>
  <conditionalFormatting sqref="Z141:AB146">
    <cfRule type="cellIs" dxfId="128" priority="130" operator="equal">
      <formula>"TRUE"</formula>
    </cfRule>
    <cfRule type="cellIs" dxfId="127" priority="131" operator="equal">
      <formula>"FALSE"</formula>
    </cfRule>
  </conditionalFormatting>
  <conditionalFormatting sqref="Z148:AB149 Z151:AB157">
    <cfRule type="cellIs" dxfId="126" priority="289" operator="equal">
      <formula>"TRUE"</formula>
    </cfRule>
    <cfRule type="cellIs" dxfId="125" priority="290" operator="equal">
      <formula>"FALSE"</formula>
    </cfRule>
  </conditionalFormatting>
  <conditionalFormatting sqref="Z166:AB168">
    <cfRule type="cellIs" dxfId="124" priority="283" operator="equal">
      <formula>"TRUE"</formula>
    </cfRule>
    <cfRule type="cellIs" dxfId="123" priority="284" operator="equal">
      <formula>"FALSE"</formula>
    </cfRule>
  </conditionalFormatting>
  <conditionalFormatting sqref="Z170:AB170">
    <cfRule type="cellIs" dxfId="122" priority="271" operator="equal">
      <formula>"TRUE"</formula>
    </cfRule>
    <cfRule type="cellIs" dxfId="121" priority="272" operator="equal">
      <formula>"FALSE"</formula>
    </cfRule>
  </conditionalFormatting>
  <conditionalFormatting sqref="AA160:AB160">
    <cfRule type="cellIs" dxfId="120" priority="287" operator="equal">
      <formula>"TRUE"</formula>
    </cfRule>
    <cfRule type="cellIs" dxfId="119" priority="288" operator="equal">
      <formula>"FALSE"</formula>
    </cfRule>
  </conditionalFormatting>
  <conditionalFormatting sqref="AA162:AB164">
    <cfRule type="cellIs" dxfId="118" priority="239" operator="equal">
      <formula>"TRUE"</formula>
    </cfRule>
    <cfRule type="cellIs" dxfId="117" priority="240" operator="equal">
      <formula>"FALSE"</formula>
    </cfRule>
  </conditionalFormatting>
  <conditionalFormatting sqref="AB145:AC145">
    <cfRule type="cellIs" dxfId="116" priority="110" operator="equal">
      <formula>"TRUE"</formula>
    </cfRule>
    <cfRule type="cellIs" dxfId="115" priority="111" operator="equal">
      <formula>"FALSE"</formula>
    </cfRule>
  </conditionalFormatting>
  <conditionalFormatting sqref="AC23:AC41">
    <cfRule type="cellIs" dxfId="114" priority="59" operator="equal">
      <formula>"TRUE"</formula>
    </cfRule>
    <cfRule type="cellIs" dxfId="113" priority="60" operator="equal">
      <formula>"FALSE"</formula>
    </cfRule>
  </conditionalFormatting>
  <conditionalFormatting sqref="AC53:AC88">
    <cfRule type="cellIs" dxfId="112" priority="3" operator="equal">
      <formula>"TRUE"</formula>
    </cfRule>
    <cfRule type="cellIs" dxfId="111" priority="4" operator="equal">
      <formula>"FALSE"</formula>
    </cfRule>
  </conditionalFormatting>
  <conditionalFormatting sqref="AC150">
    <cfRule type="cellIs" dxfId="110" priority="103" operator="equal">
      <formula>"TRUE"</formula>
    </cfRule>
    <cfRule type="cellIs" dxfId="109" priority="104" operator="equal">
      <formula>"FALSE"</formula>
    </cfRule>
  </conditionalFormatting>
  <conditionalFormatting sqref="AC179:AC182">
    <cfRule type="cellIs" dxfId="108" priority="23" operator="equal">
      <formula>"TRUE"</formula>
    </cfRule>
    <cfRule type="cellIs" dxfId="107" priority="24" operator="equal">
      <formula>"FALSE"</formula>
    </cfRule>
  </conditionalFormatting>
  <conditionalFormatting sqref="AC229">
    <cfRule type="cellIs" dxfId="106" priority="233" operator="equal">
      <formula>"TRUE"</formula>
    </cfRule>
    <cfRule type="cellIs" dxfId="105" priority="234" operator="equal">
      <formula>"FALSE"</formula>
    </cfRule>
  </conditionalFormatting>
  <pageMargins left="0.25" right="0.25" top="0.75" bottom="0.75" header="0.3" footer="0.3"/>
  <pageSetup paperSize="8" scale="10"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7F4A2-D936-42BA-814E-0078ECCAF9B4}">
  <sheetPr codeName="Sheet9">
    <outlinePr summaryBelow="0" summaryRight="0"/>
    <pageSetUpPr fitToPage="1"/>
  </sheetPr>
  <dimension ref="A1:AG1017"/>
  <sheetViews>
    <sheetView zoomScale="85" zoomScaleNormal="85" workbookViewId="0">
      <pane xSplit="1" ySplit="1" topLeftCell="B2" activePane="bottomRight" state="frozen"/>
      <selection activeCell="AC1" sqref="AC1"/>
      <selection pane="topRight" activeCell="AC1" sqref="AC1"/>
      <selection pane="bottomLeft" activeCell="AC1" sqref="AC1"/>
      <selection pane="bottomRight" activeCell="L2" sqref="L2"/>
    </sheetView>
  </sheetViews>
  <sheetFormatPr defaultColWidth="14.453125" defaultRowHeight="15" customHeight="1"/>
  <cols>
    <col min="1" max="1" width="10.54296875" style="169" customWidth="1"/>
    <col min="2" max="2" width="40.81640625" style="170" customWidth="1"/>
    <col min="3" max="3" width="53.1796875" style="95" hidden="1" customWidth="1"/>
    <col min="4" max="4" width="26.26953125" style="95" customWidth="1"/>
    <col min="5" max="5" width="11" style="95" hidden="1" customWidth="1"/>
    <col min="6" max="29" width="11.453125" style="95" customWidth="1"/>
    <col min="30" max="16384" width="14.453125" style="95"/>
  </cols>
  <sheetData>
    <row r="1" spans="1:29" ht="66" thickTop="1" thickBot="1">
      <c r="A1" s="230" t="s">
        <v>104</v>
      </c>
      <c r="B1" s="230" t="s">
        <v>105</v>
      </c>
      <c r="C1" s="231" t="s">
        <v>72</v>
      </c>
      <c r="D1" s="232" t="s">
        <v>106</v>
      </c>
      <c r="E1" s="233" t="s">
        <v>107</v>
      </c>
      <c r="F1" s="234" t="s">
        <v>42</v>
      </c>
      <c r="G1" s="235" t="s">
        <v>108</v>
      </c>
      <c r="H1" s="236" t="s">
        <v>644</v>
      </c>
      <c r="I1" s="236" t="s">
        <v>645</v>
      </c>
      <c r="J1" s="236" t="s">
        <v>646</v>
      </c>
      <c r="K1" s="236" t="s">
        <v>647</v>
      </c>
      <c r="L1" s="236" t="s">
        <v>652</v>
      </c>
      <c r="M1" s="236" t="s">
        <v>648</v>
      </c>
      <c r="N1" s="236" t="s">
        <v>109</v>
      </c>
      <c r="O1" s="236" t="s">
        <v>649</v>
      </c>
      <c r="P1" s="236" t="s">
        <v>110</v>
      </c>
      <c r="Q1" s="237" t="s">
        <v>650</v>
      </c>
      <c r="R1" s="238" t="s">
        <v>111</v>
      </c>
      <c r="S1" s="239" t="s">
        <v>643</v>
      </c>
      <c r="T1" s="239" t="s">
        <v>642</v>
      </c>
      <c r="U1" s="239" t="s">
        <v>641</v>
      </c>
      <c r="V1" s="239" t="s">
        <v>640</v>
      </c>
      <c r="W1" s="239" t="s">
        <v>112</v>
      </c>
      <c r="X1" s="239" t="s">
        <v>639</v>
      </c>
      <c r="Y1" s="239" t="s">
        <v>113</v>
      </c>
      <c r="Z1" s="239" t="s">
        <v>638</v>
      </c>
      <c r="AA1" s="239" t="s">
        <v>114</v>
      </c>
      <c r="AB1" s="239" t="s">
        <v>637</v>
      </c>
      <c r="AC1" s="240" t="s">
        <v>636</v>
      </c>
    </row>
    <row r="2" spans="1:29" ht="13.5" thickTop="1">
      <c r="A2" s="220" t="s">
        <v>115</v>
      </c>
      <c r="B2" s="221" t="s">
        <v>116</v>
      </c>
      <c r="C2" s="222"/>
      <c r="D2" s="256" t="e">
        <v>#N/A</v>
      </c>
      <c r="E2" s="223"/>
      <c r="F2" s="224" t="s">
        <v>117</v>
      </c>
      <c r="G2" s="225" t="s">
        <v>117</v>
      </c>
      <c r="H2" s="222" t="s">
        <v>117</v>
      </c>
      <c r="I2" s="226" t="s">
        <v>117</v>
      </c>
      <c r="J2" s="226" t="s">
        <v>117</v>
      </c>
      <c r="K2" s="226" t="s">
        <v>117</v>
      </c>
      <c r="L2" s="226" t="s">
        <v>117</v>
      </c>
      <c r="M2" s="226" t="s">
        <v>117</v>
      </c>
      <c r="N2" s="226" t="s">
        <v>117</v>
      </c>
      <c r="O2" s="226" t="s">
        <v>117</v>
      </c>
      <c r="P2" s="226" t="s">
        <v>117</v>
      </c>
      <c r="Q2" s="227" t="s">
        <v>117</v>
      </c>
      <c r="R2" s="228" t="s">
        <v>117</v>
      </c>
      <c r="S2" s="226" t="s">
        <v>117</v>
      </c>
      <c r="T2" s="226" t="s">
        <v>117</v>
      </c>
      <c r="U2" s="226" t="s">
        <v>117</v>
      </c>
      <c r="V2" s="226" t="s">
        <v>117</v>
      </c>
      <c r="W2" s="226" t="s">
        <v>117</v>
      </c>
      <c r="X2" s="226" t="s">
        <v>117</v>
      </c>
      <c r="Y2" s="226" t="s">
        <v>117</v>
      </c>
      <c r="Z2" s="226" t="s">
        <v>117</v>
      </c>
      <c r="AA2" s="226" t="s">
        <v>117</v>
      </c>
      <c r="AB2" s="226" t="s">
        <v>117</v>
      </c>
      <c r="AC2" s="229" t="s">
        <v>117</v>
      </c>
    </row>
    <row r="3" spans="1:29" ht="13">
      <c r="A3" s="148" t="s">
        <v>118</v>
      </c>
      <c r="B3" s="94" t="s">
        <v>119</v>
      </c>
      <c r="C3" s="90"/>
      <c r="D3" s="256" t="e">
        <v>#N/A</v>
      </c>
      <c r="E3" s="96"/>
      <c r="F3" s="183" t="s">
        <v>117</v>
      </c>
      <c r="G3" s="182" t="s">
        <v>117</v>
      </c>
      <c r="H3" s="90" t="s">
        <v>117</v>
      </c>
      <c r="I3" s="172" t="s">
        <v>117</v>
      </c>
      <c r="J3" s="172" t="s">
        <v>117</v>
      </c>
      <c r="K3" s="172" t="s">
        <v>117</v>
      </c>
      <c r="L3" s="172" t="s">
        <v>117</v>
      </c>
      <c r="M3" s="172" t="s">
        <v>117</v>
      </c>
      <c r="N3" s="172" t="s">
        <v>117</v>
      </c>
      <c r="O3" s="172" t="s">
        <v>117</v>
      </c>
      <c r="P3" s="172" t="s">
        <v>117</v>
      </c>
      <c r="Q3" s="185" t="s">
        <v>117</v>
      </c>
      <c r="R3" s="186" t="s">
        <v>117</v>
      </c>
      <c r="S3" s="172" t="s">
        <v>117</v>
      </c>
      <c r="T3" s="172" t="s">
        <v>117</v>
      </c>
      <c r="U3" s="172" t="s">
        <v>117</v>
      </c>
      <c r="V3" s="172" t="s">
        <v>117</v>
      </c>
      <c r="W3" s="172" t="s">
        <v>117</v>
      </c>
      <c r="X3" s="172" t="s">
        <v>117</v>
      </c>
      <c r="Y3" s="172" t="s">
        <v>117</v>
      </c>
      <c r="Z3" s="172" t="s">
        <v>117</v>
      </c>
      <c r="AA3" s="172" t="s">
        <v>117</v>
      </c>
      <c r="AB3" s="172" t="s">
        <v>117</v>
      </c>
      <c r="AC3" s="187" t="s">
        <v>117</v>
      </c>
    </row>
    <row r="4" spans="1:29" ht="13">
      <c r="A4" s="147" t="s">
        <v>120</v>
      </c>
      <c r="B4" s="93" t="s">
        <v>121</v>
      </c>
      <c r="C4" s="90"/>
      <c r="D4" s="171" t="s">
        <v>99</v>
      </c>
      <c r="E4" s="96"/>
      <c r="F4" s="183" t="s">
        <v>117</v>
      </c>
      <c r="G4" s="182" t="s">
        <v>117</v>
      </c>
      <c r="H4" s="90" t="s">
        <v>117</v>
      </c>
      <c r="I4" s="172" t="s">
        <v>117</v>
      </c>
      <c r="J4" s="172" t="s">
        <v>117</v>
      </c>
      <c r="K4" s="172" t="s">
        <v>117</v>
      </c>
      <c r="L4" s="172" t="s">
        <v>117</v>
      </c>
      <c r="M4" s="172" t="s">
        <v>117</v>
      </c>
      <c r="N4" s="172" t="s">
        <v>117</v>
      </c>
      <c r="O4" s="172" t="s">
        <v>117</v>
      </c>
      <c r="P4" s="172" t="s">
        <v>117</v>
      </c>
      <c r="Q4" s="185" t="s">
        <v>117</v>
      </c>
      <c r="R4" s="186" t="s">
        <v>117</v>
      </c>
      <c r="S4" s="172" t="s">
        <v>117</v>
      </c>
      <c r="T4" s="172" t="s">
        <v>117</v>
      </c>
      <c r="U4" s="172" t="s">
        <v>117</v>
      </c>
      <c r="V4" s="172" t="s">
        <v>117</v>
      </c>
      <c r="W4" s="172" t="s">
        <v>117</v>
      </c>
      <c r="X4" s="172" t="s">
        <v>117</v>
      </c>
      <c r="Y4" s="172" t="s">
        <v>117</v>
      </c>
      <c r="Z4" s="172" t="s">
        <v>117</v>
      </c>
      <c r="AA4" s="172" t="s">
        <v>117</v>
      </c>
      <c r="AB4" s="172" t="s">
        <v>117</v>
      </c>
      <c r="AC4" s="187" t="s">
        <v>117</v>
      </c>
    </row>
    <row r="5" spans="1:29" ht="13">
      <c r="A5" s="147" t="s">
        <v>122</v>
      </c>
      <c r="B5" s="93" t="s">
        <v>123</v>
      </c>
      <c r="C5" s="90"/>
      <c r="D5" s="171" t="s">
        <v>98</v>
      </c>
      <c r="E5" s="96"/>
      <c r="F5" s="183" t="s">
        <v>117</v>
      </c>
      <c r="G5" s="182" t="s">
        <v>117</v>
      </c>
      <c r="H5" s="90" t="s">
        <v>117</v>
      </c>
      <c r="I5" s="172" t="s">
        <v>117</v>
      </c>
      <c r="J5" s="172" t="s">
        <v>117</v>
      </c>
      <c r="K5" s="172" t="s">
        <v>117</v>
      </c>
      <c r="L5" s="172" t="s">
        <v>117</v>
      </c>
      <c r="M5" s="172" t="s">
        <v>117</v>
      </c>
      <c r="N5" s="172" t="s">
        <v>117</v>
      </c>
      <c r="O5" s="172" t="s">
        <v>117</v>
      </c>
      <c r="P5" s="172" t="s">
        <v>117</v>
      </c>
      <c r="Q5" s="185" t="s">
        <v>117</v>
      </c>
      <c r="R5" s="186" t="s">
        <v>117</v>
      </c>
      <c r="S5" s="172" t="s">
        <v>117</v>
      </c>
      <c r="T5" s="172" t="s">
        <v>117</v>
      </c>
      <c r="U5" s="172" t="s">
        <v>117</v>
      </c>
      <c r="V5" s="172" t="s">
        <v>117</v>
      </c>
      <c r="W5" s="172" t="s">
        <v>117</v>
      </c>
      <c r="X5" s="172" t="s">
        <v>117</v>
      </c>
      <c r="Y5" s="172" t="s">
        <v>117</v>
      </c>
      <c r="Z5" s="172" t="s">
        <v>117</v>
      </c>
      <c r="AA5" s="172" t="s">
        <v>117</v>
      </c>
      <c r="AB5" s="172" t="s">
        <v>117</v>
      </c>
      <c r="AC5" s="187" t="s">
        <v>117</v>
      </c>
    </row>
    <row r="6" spans="1:29" ht="14.25" customHeight="1">
      <c r="A6" s="147" t="s">
        <v>45</v>
      </c>
      <c r="B6" s="93" t="s">
        <v>124</v>
      </c>
      <c r="C6" s="173" t="s">
        <v>125</v>
      </c>
      <c r="D6" s="171" t="s">
        <v>126</v>
      </c>
      <c r="E6" s="179" t="s">
        <v>127</v>
      </c>
      <c r="F6" s="184" t="s">
        <v>128</v>
      </c>
      <c r="G6" s="182" t="s">
        <v>117</v>
      </c>
      <c r="H6" s="172" t="s">
        <v>117</v>
      </c>
      <c r="I6" s="172" t="s">
        <v>117</v>
      </c>
      <c r="J6" s="172" t="s">
        <v>117</v>
      </c>
      <c r="K6" s="172" t="s">
        <v>117</v>
      </c>
      <c r="L6" s="172" t="s">
        <v>117</v>
      </c>
      <c r="M6" s="172" t="s">
        <v>117</v>
      </c>
      <c r="N6" s="172" t="s">
        <v>117</v>
      </c>
      <c r="O6" s="172" t="s">
        <v>117</v>
      </c>
      <c r="P6" s="172" t="s">
        <v>117</v>
      </c>
      <c r="Q6" s="185" t="s">
        <v>117</v>
      </c>
      <c r="R6" s="186" t="s">
        <v>117</v>
      </c>
      <c r="S6" s="172" t="s">
        <v>117</v>
      </c>
      <c r="T6" s="172" t="s">
        <v>117</v>
      </c>
      <c r="U6" s="172" t="s">
        <v>117</v>
      </c>
      <c r="V6" s="172" t="s">
        <v>117</v>
      </c>
      <c r="W6" s="172" t="s">
        <v>117</v>
      </c>
      <c r="X6" s="172" t="s">
        <v>117</v>
      </c>
      <c r="Y6" s="172" t="s">
        <v>117</v>
      </c>
      <c r="Z6" s="172" t="s">
        <v>117</v>
      </c>
      <c r="AA6" s="172" t="s">
        <v>117</v>
      </c>
      <c r="AB6" s="172" t="s">
        <v>117</v>
      </c>
      <c r="AC6" s="187" t="s">
        <v>117</v>
      </c>
    </row>
    <row r="7" spans="1:29" ht="26">
      <c r="A7" s="148" t="s">
        <v>129</v>
      </c>
      <c r="B7" s="94" t="s">
        <v>130</v>
      </c>
      <c r="C7" s="175"/>
      <c r="D7" s="256" t="e">
        <v>#N/A</v>
      </c>
      <c r="E7" s="179"/>
      <c r="F7" s="184" t="s">
        <v>117</v>
      </c>
      <c r="G7" s="182" t="s">
        <v>117</v>
      </c>
      <c r="H7" s="172" t="s">
        <v>117</v>
      </c>
      <c r="I7" s="172" t="s">
        <v>117</v>
      </c>
      <c r="J7" s="172" t="s">
        <v>117</v>
      </c>
      <c r="K7" s="172" t="s">
        <v>117</v>
      </c>
      <c r="L7" s="172" t="s">
        <v>117</v>
      </c>
      <c r="M7" s="172" t="s">
        <v>117</v>
      </c>
      <c r="N7" s="172" t="s">
        <v>117</v>
      </c>
      <c r="O7" s="172" t="s">
        <v>117</v>
      </c>
      <c r="P7" s="172" t="s">
        <v>117</v>
      </c>
      <c r="Q7" s="185" t="s">
        <v>117</v>
      </c>
      <c r="R7" s="186" t="s">
        <v>117</v>
      </c>
      <c r="S7" s="172" t="s">
        <v>117</v>
      </c>
      <c r="T7" s="172" t="s">
        <v>117</v>
      </c>
      <c r="U7" s="172" t="s">
        <v>117</v>
      </c>
      <c r="V7" s="172" t="s">
        <v>117</v>
      </c>
      <c r="W7" s="172" t="s">
        <v>117</v>
      </c>
      <c r="X7" s="172" t="s">
        <v>117</v>
      </c>
      <c r="Y7" s="172" t="s">
        <v>117</v>
      </c>
      <c r="Z7" s="172" t="s">
        <v>117</v>
      </c>
      <c r="AA7" s="172" t="s">
        <v>117</v>
      </c>
      <c r="AB7" s="172" t="s">
        <v>117</v>
      </c>
      <c r="AC7" s="187" t="s">
        <v>117</v>
      </c>
    </row>
    <row r="8" spans="1:29" ht="14.25" customHeight="1">
      <c r="A8" s="147" t="s">
        <v>131</v>
      </c>
      <c r="B8" s="93" t="s">
        <v>132</v>
      </c>
      <c r="C8" s="173" t="s">
        <v>133</v>
      </c>
      <c r="D8" s="171" t="s">
        <v>126</v>
      </c>
      <c r="E8" s="179" t="s">
        <v>127</v>
      </c>
      <c r="F8" s="184" t="s">
        <v>134</v>
      </c>
      <c r="G8" s="182" t="s">
        <v>117</v>
      </c>
      <c r="H8" s="172" t="s">
        <v>117</v>
      </c>
      <c r="I8" s="172" t="s">
        <v>117</v>
      </c>
      <c r="J8" s="172" t="s">
        <v>117</v>
      </c>
      <c r="K8" s="172" t="s">
        <v>117</v>
      </c>
      <c r="L8" s="172" t="s">
        <v>117</v>
      </c>
      <c r="M8" s="172" t="s">
        <v>117</v>
      </c>
      <c r="N8" s="172" t="s">
        <v>117</v>
      </c>
      <c r="O8" s="172" t="s">
        <v>117</v>
      </c>
      <c r="P8" s="172" t="s">
        <v>117</v>
      </c>
      <c r="Q8" s="185" t="s">
        <v>117</v>
      </c>
      <c r="R8" s="186" t="s">
        <v>135</v>
      </c>
      <c r="S8" s="172" t="s">
        <v>117</v>
      </c>
      <c r="T8" s="172" t="s">
        <v>117</v>
      </c>
      <c r="U8" s="172" t="s">
        <v>117</v>
      </c>
      <c r="V8" s="172" t="s">
        <v>117</v>
      </c>
      <c r="W8" s="172" t="s">
        <v>117</v>
      </c>
      <c r="X8" s="172" t="s">
        <v>117</v>
      </c>
      <c r="Y8" s="172" t="s">
        <v>117</v>
      </c>
      <c r="Z8" s="172" t="s">
        <v>117</v>
      </c>
      <c r="AA8" s="172" t="s">
        <v>117</v>
      </c>
      <c r="AB8" s="172" t="s">
        <v>117</v>
      </c>
      <c r="AC8" s="187" t="s">
        <v>117</v>
      </c>
    </row>
    <row r="9" spans="1:29" ht="14.25" customHeight="1">
      <c r="A9" s="148" t="s">
        <v>136</v>
      </c>
      <c r="B9" s="94" t="s">
        <v>137</v>
      </c>
      <c r="C9" s="175"/>
      <c r="D9" s="256" t="e">
        <v>#N/A</v>
      </c>
      <c r="E9" s="179"/>
      <c r="F9" s="184" t="s">
        <v>117</v>
      </c>
      <c r="G9" s="182" t="s">
        <v>117</v>
      </c>
      <c r="H9" s="172" t="s">
        <v>117</v>
      </c>
      <c r="I9" s="172" t="s">
        <v>117</v>
      </c>
      <c r="J9" s="172" t="s">
        <v>117</v>
      </c>
      <c r="K9" s="172" t="s">
        <v>117</v>
      </c>
      <c r="L9" s="172" t="s">
        <v>117</v>
      </c>
      <c r="M9" s="172" t="s">
        <v>117</v>
      </c>
      <c r="N9" s="172" t="s">
        <v>117</v>
      </c>
      <c r="O9" s="172" t="s">
        <v>117</v>
      </c>
      <c r="P9" s="172" t="s">
        <v>117</v>
      </c>
      <c r="Q9" s="185" t="s">
        <v>117</v>
      </c>
      <c r="R9" s="186" t="s">
        <v>117</v>
      </c>
      <c r="S9" s="172" t="s">
        <v>117</v>
      </c>
      <c r="T9" s="172" t="s">
        <v>117</v>
      </c>
      <c r="U9" s="172" t="s">
        <v>117</v>
      </c>
      <c r="V9" s="172" t="s">
        <v>117</v>
      </c>
      <c r="W9" s="172" t="s">
        <v>117</v>
      </c>
      <c r="X9" s="172" t="s">
        <v>117</v>
      </c>
      <c r="Y9" s="172" t="s">
        <v>117</v>
      </c>
      <c r="Z9" s="172" t="s">
        <v>117</v>
      </c>
      <c r="AA9" s="172" t="s">
        <v>117</v>
      </c>
      <c r="AB9" s="172" t="s">
        <v>117</v>
      </c>
      <c r="AC9" s="187" t="s">
        <v>117</v>
      </c>
    </row>
    <row r="10" spans="1:29" ht="14.25" customHeight="1">
      <c r="A10" s="147" t="s">
        <v>138</v>
      </c>
      <c r="B10" s="93" t="s">
        <v>139</v>
      </c>
      <c r="C10" s="173" t="s">
        <v>140</v>
      </c>
      <c r="D10" s="171" t="s">
        <v>126</v>
      </c>
      <c r="E10" s="179" t="s">
        <v>141</v>
      </c>
      <c r="F10" s="184" t="s">
        <v>117</v>
      </c>
      <c r="G10" s="182" t="s">
        <v>135</v>
      </c>
      <c r="H10" s="172" t="s">
        <v>117</v>
      </c>
      <c r="I10" s="172" t="s">
        <v>117</v>
      </c>
      <c r="J10" s="172" t="s">
        <v>117</v>
      </c>
      <c r="K10" s="172" t="s">
        <v>117</v>
      </c>
      <c r="L10" s="172" t="s">
        <v>117</v>
      </c>
      <c r="M10" s="172" t="s">
        <v>117</v>
      </c>
      <c r="N10" s="172" t="s">
        <v>117</v>
      </c>
      <c r="O10" s="172" t="s">
        <v>117</v>
      </c>
      <c r="P10" s="172" t="s">
        <v>117</v>
      </c>
      <c r="Q10" s="185" t="s">
        <v>117</v>
      </c>
      <c r="R10" s="186" t="s">
        <v>142</v>
      </c>
      <c r="S10" s="172" t="s">
        <v>117</v>
      </c>
      <c r="T10" s="172" t="s">
        <v>117</v>
      </c>
      <c r="U10" s="172" t="s">
        <v>117</v>
      </c>
      <c r="V10" s="172" t="s">
        <v>117</v>
      </c>
      <c r="W10" s="172" t="s">
        <v>117</v>
      </c>
      <c r="X10" s="172" t="s">
        <v>117</v>
      </c>
      <c r="Y10" s="172" t="s">
        <v>117</v>
      </c>
      <c r="Z10" s="172" t="s">
        <v>117</v>
      </c>
      <c r="AA10" s="172" t="s">
        <v>117</v>
      </c>
      <c r="AB10" s="172" t="s">
        <v>117</v>
      </c>
      <c r="AC10" s="187" t="s">
        <v>117</v>
      </c>
    </row>
    <row r="11" spans="1:29" ht="14.25" customHeight="1">
      <c r="A11" s="147" t="s">
        <v>143</v>
      </c>
      <c r="B11" s="93" t="s">
        <v>144</v>
      </c>
      <c r="C11" s="173" t="s">
        <v>145</v>
      </c>
      <c r="D11" s="171" t="s">
        <v>126</v>
      </c>
      <c r="E11" s="179" t="s">
        <v>141</v>
      </c>
      <c r="F11" s="184" t="s">
        <v>117</v>
      </c>
      <c r="G11" s="182" t="s">
        <v>135</v>
      </c>
      <c r="H11" s="172" t="s">
        <v>117</v>
      </c>
      <c r="I11" s="172" t="s">
        <v>117</v>
      </c>
      <c r="J11" s="172" t="s">
        <v>117</v>
      </c>
      <c r="K11" s="172" t="s">
        <v>117</v>
      </c>
      <c r="L11" s="172" t="s">
        <v>117</v>
      </c>
      <c r="M11" s="172" t="s">
        <v>117</v>
      </c>
      <c r="N11" s="172" t="s">
        <v>117</v>
      </c>
      <c r="O11" s="172" t="s">
        <v>117</v>
      </c>
      <c r="P11" s="172" t="s">
        <v>117</v>
      </c>
      <c r="Q11" s="185" t="s">
        <v>117</v>
      </c>
      <c r="R11" s="186" t="s">
        <v>135</v>
      </c>
      <c r="S11" s="172" t="s">
        <v>117</v>
      </c>
      <c r="T11" s="172" t="s">
        <v>117</v>
      </c>
      <c r="U11" s="172" t="s">
        <v>117</v>
      </c>
      <c r="V11" s="172" t="s">
        <v>117</v>
      </c>
      <c r="W11" s="172" t="s">
        <v>117</v>
      </c>
      <c r="X11" s="172" t="s">
        <v>117</v>
      </c>
      <c r="Y11" s="172" t="s">
        <v>117</v>
      </c>
      <c r="Z11" s="172" t="s">
        <v>117</v>
      </c>
      <c r="AA11" s="172" t="s">
        <v>117</v>
      </c>
      <c r="AB11" s="172" t="s">
        <v>117</v>
      </c>
      <c r="AC11" s="187" t="s">
        <v>117</v>
      </c>
    </row>
    <row r="12" spans="1:29" ht="26">
      <c r="A12" s="148" t="s">
        <v>146</v>
      </c>
      <c r="B12" s="94" t="s">
        <v>147</v>
      </c>
      <c r="C12" s="175"/>
      <c r="D12" s="256" t="e">
        <v>#N/A</v>
      </c>
      <c r="E12" s="179"/>
      <c r="F12" s="184" t="s">
        <v>117</v>
      </c>
      <c r="G12" s="182" t="s">
        <v>117</v>
      </c>
      <c r="H12" s="172" t="s">
        <v>117</v>
      </c>
      <c r="I12" s="172" t="s">
        <v>117</v>
      </c>
      <c r="J12" s="172" t="s">
        <v>117</v>
      </c>
      <c r="K12" s="172" t="s">
        <v>117</v>
      </c>
      <c r="L12" s="172" t="s">
        <v>117</v>
      </c>
      <c r="M12" s="172" t="s">
        <v>117</v>
      </c>
      <c r="N12" s="172" t="s">
        <v>117</v>
      </c>
      <c r="O12" s="172" t="s">
        <v>117</v>
      </c>
      <c r="P12" s="172" t="s">
        <v>117</v>
      </c>
      <c r="Q12" s="185" t="s">
        <v>117</v>
      </c>
      <c r="R12" s="186" t="s">
        <v>117</v>
      </c>
      <c r="S12" s="172" t="s">
        <v>117</v>
      </c>
      <c r="T12" s="172" t="s">
        <v>117</v>
      </c>
      <c r="U12" s="172" t="s">
        <v>117</v>
      </c>
      <c r="V12" s="172" t="s">
        <v>117</v>
      </c>
      <c r="W12" s="172" t="s">
        <v>117</v>
      </c>
      <c r="X12" s="172" t="s">
        <v>117</v>
      </c>
      <c r="Y12" s="172" t="s">
        <v>117</v>
      </c>
      <c r="Z12" s="172" t="s">
        <v>117</v>
      </c>
      <c r="AA12" s="172" t="s">
        <v>117</v>
      </c>
      <c r="AB12" s="172" t="s">
        <v>117</v>
      </c>
      <c r="AC12" s="187" t="s">
        <v>117</v>
      </c>
    </row>
    <row r="13" spans="1:29" ht="14.25" customHeight="1">
      <c r="A13" s="147" t="s">
        <v>48</v>
      </c>
      <c r="B13" s="93" t="s">
        <v>148</v>
      </c>
      <c r="C13" s="173" t="s">
        <v>149</v>
      </c>
      <c r="D13" s="171" t="s">
        <v>126</v>
      </c>
      <c r="E13" s="179" t="s">
        <v>141</v>
      </c>
      <c r="F13" s="184" t="s">
        <v>117</v>
      </c>
      <c r="G13" s="182" t="s">
        <v>135</v>
      </c>
      <c r="H13" s="172" t="s">
        <v>117</v>
      </c>
      <c r="I13" s="172" t="s">
        <v>117</v>
      </c>
      <c r="J13" s="172" t="s">
        <v>117</v>
      </c>
      <c r="K13" s="172" t="s">
        <v>117</v>
      </c>
      <c r="L13" s="172" t="s">
        <v>117</v>
      </c>
      <c r="M13" s="172" t="s">
        <v>117</v>
      </c>
      <c r="N13" s="172" t="s">
        <v>117</v>
      </c>
      <c r="O13" s="172" t="s">
        <v>117</v>
      </c>
      <c r="P13" s="172" t="s">
        <v>117</v>
      </c>
      <c r="Q13" s="185" t="s">
        <v>117</v>
      </c>
      <c r="R13" s="186" t="s">
        <v>135</v>
      </c>
      <c r="S13" s="172" t="s">
        <v>117</v>
      </c>
      <c r="T13" s="172" t="s">
        <v>117</v>
      </c>
      <c r="U13" s="172" t="s">
        <v>117</v>
      </c>
      <c r="V13" s="172" t="s">
        <v>117</v>
      </c>
      <c r="W13" s="172" t="s">
        <v>117</v>
      </c>
      <c r="X13" s="172" t="s">
        <v>117</v>
      </c>
      <c r="Y13" s="172" t="s">
        <v>117</v>
      </c>
      <c r="Z13" s="172" t="s">
        <v>117</v>
      </c>
      <c r="AA13" s="172" t="s">
        <v>117</v>
      </c>
      <c r="AB13" s="172" t="s">
        <v>117</v>
      </c>
      <c r="AC13" s="187" t="s">
        <v>117</v>
      </c>
    </row>
    <row r="14" spans="1:29" ht="14.25" customHeight="1">
      <c r="A14" s="148" t="s">
        <v>150</v>
      </c>
      <c r="B14" s="94" t="s">
        <v>151</v>
      </c>
      <c r="C14" s="175"/>
      <c r="D14" s="256" t="e">
        <v>#N/A</v>
      </c>
      <c r="E14" s="179"/>
      <c r="F14" s="184" t="s">
        <v>117</v>
      </c>
      <c r="G14" s="182" t="s">
        <v>117</v>
      </c>
      <c r="H14" s="172" t="s">
        <v>117</v>
      </c>
      <c r="I14" s="172" t="s">
        <v>117</v>
      </c>
      <c r="J14" s="172" t="s">
        <v>117</v>
      </c>
      <c r="K14" s="172" t="s">
        <v>117</v>
      </c>
      <c r="L14" s="172" t="s">
        <v>117</v>
      </c>
      <c r="M14" s="172" t="s">
        <v>117</v>
      </c>
      <c r="N14" s="172" t="s">
        <v>117</v>
      </c>
      <c r="O14" s="172" t="s">
        <v>117</v>
      </c>
      <c r="P14" s="172" t="s">
        <v>117</v>
      </c>
      <c r="Q14" s="185" t="s">
        <v>117</v>
      </c>
      <c r="R14" s="186" t="s">
        <v>117</v>
      </c>
      <c r="S14" s="172" t="s">
        <v>117</v>
      </c>
      <c r="T14" s="172" t="s">
        <v>117</v>
      </c>
      <c r="U14" s="172" t="s">
        <v>117</v>
      </c>
      <c r="V14" s="172" t="s">
        <v>117</v>
      </c>
      <c r="W14" s="172" t="s">
        <v>117</v>
      </c>
      <c r="X14" s="172" t="s">
        <v>117</v>
      </c>
      <c r="Y14" s="172" t="s">
        <v>117</v>
      </c>
      <c r="Z14" s="172" t="s">
        <v>117</v>
      </c>
      <c r="AA14" s="172" t="s">
        <v>117</v>
      </c>
      <c r="AB14" s="172" t="s">
        <v>117</v>
      </c>
      <c r="AC14" s="187" t="s">
        <v>117</v>
      </c>
    </row>
    <row r="15" spans="1:29" ht="26">
      <c r="A15" s="148" t="s">
        <v>152</v>
      </c>
      <c r="B15" s="94" t="s">
        <v>153</v>
      </c>
      <c r="C15" s="175"/>
      <c r="D15" s="256" t="e">
        <v>#N/A</v>
      </c>
      <c r="E15" s="179"/>
      <c r="F15" s="184" t="s">
        <v>117</v>
      </c>
      <c r="G15" s="182" t="s">
        <v>117</v>
      </c>
      <c r="H15" s="172" t="s">
        <v>117</v>
      </c>
      <c r="I15" s="172" t="s">
        <v>117</v>
      </c>
      <c r="J15" s="172" t="s">
        <v>117</v>
      </c>
      <c r="K15" s="172" t="s">
        <v>117</v>
      </c>
      <c r="L15" s="172" t="s">
        <v>117</v>
      </c>
      <c r="M15" s="172" t="s">
        <v>117</v>
      </c>
      <c r="N15" s="172" t="s">
        <v>117</v>
      </c>
      <c r="O15" s="172" t="s">
        <v>117</v>
      </c>
      <c r="P15" s="172" t="s">
        <v>117</v>
      </c>
      <c r="Q15" s="185" t="s">
        <v>117</v>
      </c>
      <c r="R15" s="186" t="s">
        <v>117</v>
      </c>
      <c r="S15" s="172" t="s">
        <v>117</v>
      </c>
      <c r="T15" s="172" t="s">
        <v>117</v>
      </c>
      <c r="U15" s="172" t="s">
        <v>117</v>
      </c>
      <c r="V15" s="172" t="s">
        <v>117</v>
      </c>
      <c r="W15" s="172" t="s">
        <v>117</v>
      </c>
      <c r="X15" s="172" t="s">
        <v>117</v>
      </c>
      <c r="Y15" s="172" t="s">
        <v>117</v>
      </c>
      <c r="Z15" s="172" t="s">
        <v>117</v>
      </c>
      <c r="AA15" s="172" t="s">
        <v>117</v>
      </c>
      <c r="AB15" s="172" t="s">
        <v>117</v>
      </c>
      <c r="AC15" s="187" t="s">
        <v>117</v>
      </c>
    </row>
    <row r="16" spans="1:29" ht="14.25" customHeight="1">
      <c r="A16" s="148" t="s">
        <v>154</v>
      </c>
      <c r="B16" s="94" t="s">
        <v>155</v>
      </c>
      <c r="C16" s="175"/>
      <c r="D16" s="256" t="e">
        <v>#N/A</v>
      </c>
      <c r="E16" s="179"/>
      <c r="F16" s="184" t="s">
        <v>117</v>
      </c>
      <c r="G16" s="182" t="s">
        <v>117</v>
      </c>
      <c r="H16" s="172" t="s">
        <v>117</v>
      </c>
      <c r="I16" s="172" t="s">
        <v>117</v>
      </c>
      <c r="J16" s="172" t="s">
        <v>117</v>
      </c>
      <c r="K16" s="172" t="s">
        <v>117</v>
      </c>
      <c r="L16" s="172" t="s">
        <v>117</v>
      </c>
      <c r="M16" s="172" t="s">
        <v>117</v>
      </c>
      <c r="N16" s="172" t="s">
        <v>117</v>
      </c>
      <c r="O16" s="172" t="s">
        <v>117</v>
      </c>
      <c r="P16" s="172" t="s">
        <v>117</v>
      </c>
      <c r="Q16" s="185" t="s">
        <v>117</v>
      </c>
      <c r="R16" s="186" t="s">
        <v>117</v>
      </c>
      <c r="S16" s="172" t="s">
        <v>117</v>
      </c>
      <c r="T16" s="172" t="s">
        <v>117</v>
      </c>
      <c r="U16" s="172" t="s">
        <v>117</v>
      </c>
      <c r="V16" s="172" t="s">
        <v>117</v>
      </c>
      <c r="W16" s="172" t="s">
        <v>117</v>
      </c>
      <c r="X16" s="172" t="s">
        <v>117</v>
      </c>
      <c r="Y16" s="172" t="s">
        <v>117</v>
      </c>
      <c r="Z16" s="172" t="s">
        <v>117</v>
      </c>
      <c r="AA16" s="172" t="s">
        <v>117</v>
      </c>
      <c r="AB16" s="172" t="s">
        <v>117</v>
      </c>
      <c r="AC16" s="187" t="s">
        <v>117</v>
      </c>
    </row>
    <row r="17" spans="1:29" ht="14.25" customHeight="1">
      <c r="A17" s="147" t="s">
        <v>156</v>
      </c>
      <c r="B17" s="93" t="s">
        <v>157</v>
      </c>
      <c r="C17" s="173" t="s">
        <v>158</v>
      </c>
      <c r="D17" s="171" t="s">
        <v>126</v>
      </c>
      <c r="E17" s="179" t="s">
        <v>141</v>
      </c>
      <c r="F17" s="184" t="s">
        <v>117</v>
      </c>
      <c r="G17" s="182" t="s">
        <v>135</v>
      </c>
      <c r="H17" s="172" t="s">
        <v>117</v>
      </c>
      <c r="I17" s="172" t="s">
        <v>117</v>
      </c>
      <c r="J17" s="172" t="s">
        <v>117</v>
      </c>
      <c r="K17" s="172" t="s">
        <v>117</v>
      </c>
      <c r="L17" s="172" t="s">
        <v>117</v>
      </c>
      <c r="M17" s="172" t="s">
        <v>117</v>
      </c>
      <c r="N17" s="172" t="s">
        <v>117</v>
      </c>
      <c r="O17" s="172" t="s">
        <v>117</v>
      </c>
      <c r="P17" s="172" t="s">
        <v>117</v>
      </c>
      <c r="Q17" s="185" t="s">
        <v>117</v>
      </c>
      <c r="R17" s="186" t="s">
        <v>117</v>
      </c>
      <c r="S17" s="172" t="s">
        <v>117</v>
      </c>
      <c r="T17" s="172" t="s">
        <v>117</v>
      </c>
      <c r="U17" s="172" t="s">
        <v>117</v>
      </c>
      <c r="V17" s="172" t="s">
        <v>117</v>
      </c>
      <c r="W17" s="172" t="s">
        <v>117</v>
      </c>
      <c r="X17" s="172" t="s">
        <v>117</v>
      </c>
      <c r="Y17" s="172" t="s">
        <v>117</v>
      </c>
      <c r="Z17" s="172" t="s">
        <v>117</v>
      </c>
      <c r="AA17" s="172" t="s">
        <v>117</v>
      </c>
      <c r="AB17" s="172" t="s">
        <v>117</v>
      </c>
      <c r="AC17" s="187" t="s">
        <v>117</v>
      </c>
    </row>
    <row r="18" spans="1:29" ht="14.25" customHeight="1">
      <c r="A18" s="147" t="s">
        <v>159</v>
      </c>
      <c r="B18" s="93" t="s">
        <v>160</v>
      </c>
      <c r="C18" s="173" t="s">
        <v>161</v>
      </c>
      <c r="D18" s="171" t="s">
        <v>126</v>
      </c>
      <c r="E18" s="179" t="s">
        <v>141</v>
      </c>
      <c r="F18" s="184" t="s">
        <v>117</v>
      </c>
      <c r="G18" s="182" t="s">
        <v>135</v>
      </c>
      <c r="H18" s="172" t="s">
        <v>117</v>
      </c>
      <c r="I18" s="172" t="s">
        <v>117</v>
      </c>
      <c r="J18" s="172" t="s">
        <v>117</v>
      </c>
      <c r="K18" s="172" t="s">
        <v>117</v>
      </c>
      <c r="L18" s="172" t="s">
        <v>117</v>
      </c>
      <c r="M18" s="172" t="s">
        <v>117</v>
      </c>
      <c r="N18" s="172" t="s">
        <v>117</v>
      </c>
      <c r="O18" s="172" t="s">
        <v>117</v>
      </c>
      <c r="P18" s="172" t="s">
        <v>117</v>
      </c>
      <c r="Q18" s="185" t="s">
        <v>117</v>
      </c>
      <c r="R18" s="186" t="s">
        <v>142</v>
      </c>
      <c r="S18" s="172" t="s">
        <v>117</v>
      </c>
      <c r="T18" s="172" t="s">
        <v>117</v>
      </c>
      <c r="U18" s="172" t="s">
        <v>117</v>
      </c>
      <c r="V18" s="172" t="s">
        <v>117</v>
      </c>
      <c r="W18" s="172" t="s">
        <v>117</v>
      </c>
      <c r="X18" s="172" t="s">
        <v>117</v>
      </c>
      <c r="Y18" s="172" t="s">
        <v>117</v>
      </c>
      <c r="Z18" s="172" t="s">
        <v>117</v>
      </c>
      <c r="AA18" s="172" t="s">
        <v>117</v>
      </c>
      <c r="AB18" s="172" t="s">
        <v>117</v>
      </c>
      <c r="AC18" s="187" t="s">
        <v>117</v>
      </c>
    </row>
    <row r="19" spans="1:29" ht="13">
      <c r="A19" s="148" t="s">
        <v>162</v>
      </c>
      <c r="B19" s="94" t="s">
        <v>163</v>
      </c>
      <c r="C19" s="175"/>
      <c r="D19" s="256" t="e">
        <v>#N/A</v>
      </c>
      <c r="E19" s="179"/>
      <c r="F19" s="184" t="s">
        <v>117</v>
      </c>
      <c r="G19" s="182" t="s">
        <v>117</v>
      </c>
      <c r="H19" s="172" t="s">
        <v>117</v>
      </c>
      <c r="I19" s="172" t="s">
        <v>117</v>
      </c>
      <c r="J19" s="172" t="s">
        <v>117</v>
      </c>
      <c r="K19" s="172" t="s">
        <v>117</v>
      </c>
      <c r="L19" s="172" t="s">
        <v>117</v>
      </c>
      <c r="M19" s="172" t="s">
        <v>117</v>
      </c>
      <c r="N19" s="172" t="s">
        <v>117</v>
      </c>
      <c r="O19" s="172" t="s">
        <v>117</v>
      </c>
      <c r="P19" s="172" t="s">
        <v>117</v>
      </c>
      <c r="Q19" s="185" t="s">
        <v>117</v>
      </c>
      <c r="R19" s="186" t="s">
        <v>117</v>
      </c>
      <c r="S19" s="172" t="s">
        <v>117</v>
      </c>
      <c r="T19" s="172" t="s">
        <v>117</v>
      </c>
      <c r="U19" s="172" t="s">
        <v>117</v>
      </c>
      <c r="V19" s="172" t="s">
        <v>117</v>
      </c>
      <c r="W19" s="172" t="s">
        <v>117</v>
      </c>
      <c r="X19" s="172" t="s">
        <v>117</v>
      </c>
      <c r="Y19" s="172" t="s">
        <v>117</v>
      </c>
      <c r="Z19" s="172" t="s">
        <v>117</v>
      </c>
      <c r="AA19" s="172" t="s">
        <v>117</v>
      </c>
      <c r="AB19" s="172" t="s">
        <v>117</v>
      </c>
      <c r="AC19" s="187" t="s">
        <v>117</v>
      </c>
    </row>
    <row r="20" spans="1:29" ht="26">
      <c r="A20" s="148" t="s">
        <v>164</v>
      </c>
      <c r="B20" s="94" t="s">
        <v>165</v>
      </c>
      <c r="C20" s="175"/>
      <c r="D20" s="256" t="e">
        <v>#N/A</v>
      </c>
      <c r="E20" s="179"/>
      <c r="F20" s="184" t="s">
        <v>117</v>
      </c>
      <c r="G20" s="182" t="s">
        <v>117</v>
      </c>
      <c r="H20" s="172" t="s">
        <v>117</v>
      </c>
      <c r="I20" s="172" t="s">
        <v>117</v>
      </c>
      <c r="J20" s="172" t="s">
        <v>117</v>
      </c>
      <c r="K20" s="172" t="s">
        <v>117</v>
      </c>
      <c r="L20" s="172" t="s">
        <v>117</v>
      </c>
      <c r="M20" s="172" t="s">
        <v>117</v>
      </c>
      <c r="N20" s="172" t="s">
        <v>117</v>
      </c>
      <c r="O20" s="172" t="s">
        <v>117</v>
      </c>
      <c r="P20" s="172" t="s">
        <v>117</v>
      </c>
      <c r="Q20" s="185" t="s">
        <v>117</v>
      </c>
      <c r="R20" s="186" t="s">
        <v>117</v>
      </c>
      <c r="S20" s="172" t="s">
        <v>117</v>
      </c>
      <c r="T20" s="172" t="s">
        <v>117</v>
      </c>
      <c r="U20" s="172" t="s">
        <v>117</v>
      </c>
      <c r="V20" s="172" t="s">
        <v>117</v>
      </c>
      <c r="W20" s="172" t="s">
        <v>117</v>
      </c>
      <c r="X20" s="172" t="s">
        <v>117</v>
      </c>
      <c r="Y20" s="172" t="s">
        <v>117</v>
      </c>
      <c r="Z20" s="172" t="s">
        <v>117</v>
      </c>
      <c r="AA20" s="172" t="s">
        <v>117</v>
      </c>
      <c r="AB20" s="172" t="s">
        <v>117</v>
      </c>
      <c r="AC20" s="187" t="s">
        <v>117</v>
      </c>
    </row>
    <row r="21" spans="1:29" ht="14.25" customHeight="1">
      <c r="A21" s="147" t="s">
        <v>50</v>
      </c>
      <c r="B21" s="93" t="s">
        <v>166</v>
      </c>
      <c r="C21" s="173" t="s">
        <v>140</v>
      </c>
      <c r="D21" s="171" t="s">
        <v>126</v>
      </c>
      <c r="E21" s="179" t="s">
        <v>141</v>
      </c>
      <c r="F21" s="184" t="s">
        <v>117</v>
      </c>
      <c r="G21" s="182" t="s">
        <v>135</v>
      </c>
      <c r="H21" s="172" t="s">
        <v>117</v>
      </c>
      <c r="I21" s="172" t="s">
        <v>117</v>
      </c>
      <c r="J21" s="172" t="s">
        <v>117</v>
      </c>
      <c r="K21" s="172" t="s">
        <v>117</v>
      </c>
      <c r="L21" s="172" t="s">
        <v>117</v>
      </c>
      <c r="M21" s="172" t="s">
        <v>117</v>
      </c>
      <c r="N21" s="172" t="s">
        <v>117</v>
      </c>
      <c r="O21" s="172" t="s">
        <v>117</v>
      </c>
      <c r="P21" s="172" t="s">
        <v>117</v>
      </c>
      <c r="Q21" s="185" t="s">
        <v>117</v>
      </c>
      <c r="R21" s="186" t="s">
        <v>117</v>
      </c>
      <c r="S21" s="172" t="s">
        <v>117</v>
      </c>
      <c r="T21" s="172" t="s">
        <v>117</v>
      </c>
      <c r="U21" s="172" t="s">
        <v>117</v>
      </c>
      <c r="V21" s="172" t="s">
        <v>117</v>
      </c>
      <c r="W21" s="172" t="s">
        <v>117</v>
      </c>
      <c r="X21" s="172" t="s">
        <v>117</v>
      </c>
      <c r="Y21" s="172" t="s">
        <v>117</v>
      </c>
      <c r="Z21" s="172" t="s">
        <v>117</v>
      </c>
      <c r="AA21" s="172" t="s">
        <v>117</v>
      </c>
      <c r="AB21" s="172" t="s">
        <v>117</v>
      </c>
      <c r="AC21" s="187" t="s">
        <v>117</v>
      </c>
    </row>
    <row r="22" spans="1:29" ht="14.25" customHeight="1">
      <c r="A22" s="147" t="s">
        <v>52</v>
      </c>
      <c r="B22" s="93" t="s">
        <v>167</v>
      </c>
      <c r="C22" s="173" t="s">
        <v>117</v>
      </c>
      <c r="D22" s="171" t="s">
        <v>126</v>
      </c>
      <c r="E22" s="179" t="s">
        <v>168</v>
      </c>
      <c r="F22" s="184" t="s">
        <v>169</v>
      </c>
      <c r="G22" s="182" t="s">
        <v>117</v>
      </c>
      <c r="H22" s="172" t="s">
        <v>117</v>
      </c>
      <c r="I22" s="172" t="s">
        <v>117</v>
      </c>
      <c r="J22" s="172" t="s">
        <v>117</v>
      </c>
      <c r="K22" s="172" t="s">
        <v>117</v>
      </c>
      <c r="L22" s="172" t="s">
        <v>117</v>
      </c>
      <c r="M22" s="172" t="s">
        <v>117</v>
      </c>
      <c r="N22" s="172" t="s">
        <v>117</v>
      </c>
      <c r="O22" s="172" t="s">
        <v>117</v>
      </c>
      <c r="P22" s="172" t="s">
        <v>117</v>
      </c>
      <c r="Q22" s="185" t="s">
        <v>117</v>
      </c>
      <c r="R22" s="186" t="s">
        <v>117</v>
      </c>
      <c r="S22" s="172" t="s">
        <v>117</v>
      </c>
      <c r="T22" s="172" t="s">
        <v>117</v>
      </c>
      <c r="U22" s="172" t="s">
        <v>117</v>
      </c>
      <c r="V22" s="172" t="s">
        <v>117</v>
      </c>
      <c r="W22" s="172" t="s">
        <v>117</v>
      </c>
      <c r="X22" s="172" t="s">
        <v>117</v>
      </c>
      <c r="Y22" s="172" t="s">
        <v>117</v>
      </c>
      <c r="Z22" s="172" t="s">
        <v>117</v>
      </c>
      <c r="AA22" s="172" t="s">
        <v>117</v>
      </c>
      <c r="AB22" s="172" t="s">
        <v>117</v>
      </c>
      <c r="AC22" s="187" t="s">
        <v>117</v>
      </c>
    </row>
    <row r="23" spans="1:29" ht="14.25" customHeight="1">
      <c r="A23" s="147" t="s">
        <v>170</v>
      </c>
      <c r="B23" s="93" t="s">
        <v>171</v>
      </c>
      <c r="C23" s="173" t="s">
        <v>117</v>
      </c>
      <c r="D23" s="171" t="s">
        <v>99</v>
      </c>
      <c r="E23" s="179" t="s">
        <v>172</v>
      </c>
      <c r="F23" s="184" t="s">
        <v>173</v>
      </c>
      <c r="G23" s="182" t="s">
        <v>117</v>
      </c>
      <c r="H23" s="172" t="s">
        <v>117</v>
      </c>
      <c r="I23" s="172" t="s">
        <v>117</v>
      </c>
      <c r="J23" s="172" t="s">
        <v>135</v>
      </c>
      <c r="K23" s="172" t="s">
        <v>117</v>
      </c>
      <c r="L23" s="172" t="s">
        <v>117</v>
      </c>
      <c r="M23" s="172" t="s">
        <v>117</v>
      </c>
      <c r="N23" s="172" t="s">
        <v>117</v>
      </c>
      <c r="O23" s="172" t="s">
        <v>117</v>
      </c>
      <c r="P23" s="172" t="s">
        <v>117</v>
      </c>
      <c r="Q23" s="185" t="s">
        <v>117</v>
      </c>
      <c r="R23" s="186" t="s">
        <v>117</v>
      </c>
      <c r="S23" s="172" t="s">
        <v>117</v>
      </c>
      <c r="T23" s="172" t="s">
        <v>117</v>
      </c>
      <c r="U23" s="172" t="s">
        <v>117</v>
      </c>
      <c r="V23" s="172" t="s">
        <v>117</v>
      </c>
      <c r="W23" s="172" t="s">
        <v>117</v>
      </c>
      <c r="X23" s="172" t="s">
        <v>117</v>
      </c>
      <c r="Y23" s="172" t="s">
        <v>117</v>
      </c>
      <c r="Z23" s="172" t="s">
        <v>117</v>
      </c>
      <c r="AA23" s="172" t="s">
        <v>117</v>
      </c>
      <c r="AB23" s="172" t="s">
        <v>117</v>
      </c>
      <c r="AC23" s="187" t="s">
        <v>117</v>
      </c>
    </row>
    <row r="24" spans="1:29" ht="14.25" customHeight="1">
      <c r="A24" s="147" t="s">
        <v>174</v>
      </c>
      <c r="B24" s="93" t="s">
        <v>175</v>
      </c>
      <c r="C24" s="173" t="s">
        <v>117</v>
      </c>
      <c r="D24" s="171" t="s">
        <v>98</v>
      </c>
      <c r="E24" s="179" t="s">
        <v>172</v>
      </c>
      <c r="F24" s="184" t="s">
        <v>173</v>
      </c>
      <c r="G24" s="182" t="s">
        <v>117</v>
      </c>
      <c r="H24" s="172" t="s">
        <v>117</v>
      </c>
      <c r="I24" s="172" t="s">
        <v>117</v>
      </c>
      <c r="J24" s="172" t="s">
        <v>135</v>
      </c>
      <c r="K24" s="172" t="s">
        <v>117</v>
      </c>
      <c r="L24" s="172" t="s">
        <v>117</v>
      </c>
      <c r="M24" s="172" t="s">
        <v>117</v>
      </c>
      <c r="N24" s="172" t="s">
        <v>117</v>
      </c>
      <c r="O24" s="172" t="s">
        <v>117</v>
      </c>
      <c r="P24" s="172" t="s">
        <v>117</v>
      </c>
      <c r="Q24" s="185" t="s">
        <v>117</v>
      </c>
      <c r="R24" s="186" t="s">
        <v>117</v>
      </c>
      <c r="S24" s="172" t="s">
        <v>117</v>
      </c>
      <c r="T24" s="172" t="s">
        <v>117</v>
      </c>
      <c r="U24" s="172" t="s">
        <v>117</v>
      </c>
      <c r="V24" s="172" t="s">
        <v>117</v>
      </c>
      <c r="W24" s="172" t="s">
        <v>117</v>
      </c>
      <c r="X24" s="172" t="s">
        <v>117</v>
      </c>
      <c r="Y24" s="172" t="s">
        <v>117</v>
      </c>
      <c r="Z24" s="172" t="s">
        <v>117</v>
      </c>
      <c r="AA24" s="172" t="s">
        <v>117</v>
      </c>
      <c r="AB24" s="172" t="s">
        <v>117</v>
      </c>
      <c r="AC24" s="187" t="s">
        <v>117</v>
      </c>
    </row>
    <row r="25" spans="1:29" ht="14.25" customHeight="1">
      <c r="A25" s="147" t="s">
        <v>176</v>
      </c>
      <c r="B25" s="93" t="s">
        <v>177</v>
      </c>
      <c r="C25" s="173" t="s">
        <v>117</v>
      </c>
      <c r="D25" s="171" t="s">
        <v>102</v>
      </c>
      <c r="E25" s="179" t="s">
        <v>172</v>
      </c>
      <c r="F25" s="184" t="s">
        <v>173</v>
      </c>
      <c r="G25" s="182" t="s">
        <v>117</v>
      </c>
      <c r="H25" s="172" t="s">
        <v>117</v>
      </c>
      <c r="I25" s="172" t="s">
        <v>117</v>
      </c>
      <c r="J25" s="172" t="s">
        <v>117</v>
      </c>
      <c r="K25" s="172" t="s">
        <v>117</v>
      </c>
      <c r="L25" s="172" t="s">
        <v>117</v>
      </c>
      <c r="M25" s="172" t="s">
        <v>117</v>
      </c>
      <c r="N25" s="172" t="s">
        <v>117</v>
      </c>
      <c r="O25" s="172" t="s">
        <v>117</v>
      </c>
      <c r="P25" s="172" t="s">
        <v>117</v>
      </c>
      <c r="Q25" s="185" t="s">
        <v>117</v>
      </c>
      <c r="R25" s="186" t="s">
        <v>117</v>
      </c>
      <c r="S25" s="172" t="s">
        <v>117</v>
      </c>
      <c r="T25" s="172" t="s">
        <v>117</v>
      </c>
      <c r="U25" s="172" t="s">
        <v>117</v>
      </c>
      <c r="V25" s="172" t="s">
        <v>117</v>
      </c>
      <c r="W25" s="172" t="s">
        <v>117</v>
      </c>
      <c r="X25" s="172" t="s">
        <v>117</v>
      </c>
      <c r="Y25" s="172" t="s">
        <v>117</v>
      </c>
      <c r="Z25" s="172" t="s">
        <v>117</v>
      </c>
      <c r="AA25" s="172" t="s">
        <v>117</v>
      </c>
      <c r="AB25" s="172" t="s">
        <v>117</v>
      </c>
      <c r="AC25" s="187" t="s">
        <v>117</v>
      </c>
    </row>
    <row r="26" spans="1:29" ht="14.25" customHeight="1">
      <c r="A26" s="147" t="s">
        <v>178</v>
      </c>
      <c r="B26" s="93" t="s">
        <v>179</v>
      </c>
      <c r="C26" s="173" t="s">
        <v>117</v>
      </c>
      <c r="D26" s="171" t="s">
        <v>99</v>
      </c>
      <c r="E26" s="179" t="s">
        <v>180</v>
      </c>
      <c r="F26" s="184" t="s">
        <v>173</v>
      </c>
      <c r="G26" s="182" t="s">
        <v>117</v>
      </c>
      <c r="H26" s="172" t="s">
        <v>117</v>
      </c>
      <c r="I26" s="172" t="s">
        <v>117</v>
      </c>
      <c r="J26" s="172" t="s">
        <v>117</v>
      </c>
      <c r="K26" s="172" t="s">
        <v>117</v>
      </c>
      <c r="L26" s="172" t="s">
        <v>117</v>
      </c>
      <c r="M26" s="172" t="s">
        <v>117</v>
      </c>
      <c r="N26" s="172" t="s">
        <v>117</v>
      </c>
      <c r="O26" s="172" t="s">
        <v>117</v>
      </c>
      <c r="P26" s="172" t="s">
        <v>117</v>
      </c>
      <c r="Q26" s="185" t="s">
        <v>117</v>
      </c>
      <c r="R26" s="186" t="s">
        <v>117</v>
      </c>
      <c r="S26" s="172" t="s">
        <v>117</v>
      </c>
      <c r="T26" s="172" t="s">
        <v>117</v>
      </c>
      <c r="U26" s="172" t="s">
        <v>117</v>
      </c>
      <c r="V26" s="172" t="s">
        <v>117</v>
      </c>
      <c r="W26" s="172" t="s">
        <v>117</v>
      </c>
      <c r="X26" s="172" t="s">
        <v>117</v>
      </c>
      <c r="Y26" s="172" t="s">
        <v>117</v>
      </c>
      <c r="Z26" s="172" t="s">
        <v>117</v>
      </c>
      <c r="AA26" s="172" t="s">
        <v>117</v>
      </c>
      <c r="AB26" s="172" t="s">
        <v>117</v>
      </c>
      <c r="AC26" s="187" t="s">
        <v>117</v>
      </c>
    </row>
    <row r="27" spans="1:29" ht="14.25" customHeight="1">
      <c r="A27" s="147" t="s">
        <v>181</v>
      </c>
      <c r="B27" s="93" t="s">
        <v>182</v>
      </c>
      <c r="C27" s="173"/>
      <c r="D27" s="171" t="s">
        <v>99</v>
      </c>
      <c r="E27" s="179"/>
      <c r="F27" s="184" t="s">
        <v>117</v>
      </c>
      <c r="G27" s="182" t="s">
        <v>117</v>
      </c>
      <c r="H27" s="172" t="s">
        <v>117</v>
      </c>
      <c r="I27" s="172" t="s">
        <v>117</v>
      </c>
      <c r="J27" s="172" t="s">
        <v>117</v>
      </c>
      <c r="K27" s="172" t="s">
        <v>117</v>
      </c>
      <c r="L27" s="172" t="s">
        <v>117</v>
      </c>
      <c r="M27" s="172" t="s">
        <v>117</v>
      </c>
      <c r="N27" s="172" t="s">
        <v>117</v>
      </c>
      <c r="O27" s="172" t="s">
        <v>117</v>
      </c>
      <c r="P27" s="172" t="s">
        <v>117</v>
      </c>
      <c r="Q27" s="185" t="s">
        <v>117</v>
      </c>
      <c r="R27" s="186" t="s">
        <v>117</v>
      </c>
      <c r="S27" s="172" t="s">
        <v>117</v>
      </c>
      <c r="T27" s="172" t="s">
        <v>117</v>
      </c>
      <c r="U27" s="172" t="s">
        <v>117</v>
      </c>
      <c r="V27" s="172" t="s">
        <v>117</v>
      </c>
      <c r="W27" s="172" t="s">
        <v>117</v>
      </c>
      <c r="X27" s="172" t="s">
        <v>117</v>
      </c>
      <c r="Y27" s="172" t="s">
        <v>117</v>
      </c>
      <c r="Z27" s="172" t="s">
        <v>117</v>
      </c>
      <c r="AA27" s="172" t="s">
        <v>117</v>
      </c>
      <c r="AB27" s="172" t="s">
        <v>117</v>
      </c>
      <c r="AC27" s="187" t="s">
        <v>117</v>
      </c>
    </row>
    <row r="28" spans="1:29" ht="14.25" customHeight="1">
      <c r="A28" s="147" t="s">
        <v>183</v>
      </c>
      <c r="B28" s="93" t="s">
        <v>184</v>
      </c>
      <c r="C28" s="173"/>
      <c r="D28" s="171" t="s">
        <v>99</v>
      </c>
      <c r="E28" s="179"/>
      <c r="F28" s="184" t="s">
        <v>117</v>
      </c>
      <c r="G28" s="182" t="s">
        <v>117</v>
      </c>
      <c r="H28" s="172" t="s">
        <v>117</v>
      </c>
      <c r="I28" s="172" t="s">
        <v>117</v>
      </c>
      <c r="J28" s="172" t="s">
        <v>117</v>
      </c>
      <c r="K28" s="172" t="s">
        <v>117</v>
      </c>
      <c r="L28" s="172" t="s">
        <v>117</v>
      </c>
      <c r="M28" s="172" t="s">
        <v>117</v>
      </c>
      <c r="N28" s="172" t="s">
        <v>117</v>
      </c>
      <c r="O28" s="172" t="s">
        <v>117</v>
      </c>
      <c r="P28" s="172" t="s">
        <v>117</v>
      </c>
      <c r="Q28" s="185" t="s">
        <v>117</v>
      </c>
      <c r="R28" s="186" t="s">
        <v>117</v>
      </c>
      <c r="S28" s="172" t="s">
        <v>117</v>
      </c>
      <c r="T28" s="172" t="s">
        <v>117</v>
      </c>
      <c r="U28" s="172" t="s">
        <v>117</v>
      </c>
      <c r="V28" s="172" t="s">
        <v>117</v>
      </c>
      <c r="W28" s="172" t="s">
        <v>117</v>
      </c>
      <c r="X28" s="172" t="s">
        <v>117</v>
      </c>
      <c r="Y28" s="172" t="s">
        <v>117</v>
      </c>
      <c r="Z28" s="172" t="s">
        <v>117</v>
      </c>
      <c r="AA28" s="172" t="s">
        <v>117</v>
      </c>
      <c r="AB28" s="172" t="s">
        <v>117</v>
      </c>
      <c r="AC28" s="187" t="s">
        <v>117</v>
      </c>
    </row>
    <row r="29" spans="1:29" ht="14.25" customHeight="1">
      <c r="A29" s="147" t="s">
        <v>185</v>
      </c>
      <c r="B29" s="93" t="s">
        <v>186</v>
      </c>
      <c r="C29" s="173"/>
      <c r="D29" s="171" t="s">
        <v>99</v>
      </c>
      <c r="E29" s="179"/>
      <c r="F29" s="184" t="s">
        <v>117</v>
      </c>
      <c r="G29" s="182" t="s">
        <v>117</v>
      </c>
      <c r="H29" s="172" t="s">
        <v>117</v>
      </c>
      <c r="I29" s="172" t="s">
        <v>117</v>
      </c>
      <c r="J29" s="172" t="s">
        <v>117</v>
      </c>
      <c r="K29" s="172" t="s">
        <v>117</v>
      </c>
      <c r="L29" s="172" t="s">
        <v>117</v>
      </c>
      <c r="M29" s="172" t="s">
        <v>117</v>
      </c>
      <c r="N29" s="172" t="s">
        <v>117</v>
      </c>
      <c r="O29" s="172" t="s">
        <v>117</v>
      </c>
      <c r="P29" s="172" t="s">
        <v>117</v>
      </c>
      <c r="Q29" s="185" t="s">
        <v>117</v>
      </c>
      <c r="R29" s="186" t="s">
        <v>117</v>
      </c>
      <c r="S29" s="172" t="s">
        <v>117</v>
      </c>
      <c r="T29" s="172" t="s">
        <v>117</v>
      </c>
      <c r="U29" s="172" t="s">
        <v>117</v>
      </c>
      <c r="V29" s="172" t="s">
        <v>117</v>
      </c>
      <c r="W29" s="172" t="s">
        <v>117</v>
      </c>
      <c r="X29" s="172" t="s">
        <v>117</v>
      </c>
      <c r="Y29" s="172" t="s">
        <v>117</v>
      </c>
      <c r="Z29" s="172" t="s">
        <v>117</v>
      </c>
      <c r="AA29" s="172" t="s">
        <v>117</v>
      </c>
      <c r="AB29" s="172" t="s">
        <v>117</v>
      </c>
      <c r="AC29" s="187" t="s">
        <v>117</v>
      </c>
    </row>
    <row r="30" spans="1:29" ht="14.25" customHeight="1">
      <c r="A30" s="147" t="s">
        <v>187</v>
      </c>
      <c r="B30" s="93" t="s">
        <v>188</v>
      </c>
      <c r="C30" s="173"/>
      <c r="D30" s="171" t="s">
        <v>99</v>
      </c>
      <c r="E30" s="179"/>
      <c r="F30" s="184" t="s">
        <v>117</v>
      </c>
      <c r="G30" s="182" t="s">
        <v>117</v>
      </c>
      <c r="H30" s="172" t="s">
        <v>117</v>
      </c>
      <c r="I30" s="172" t="s">
        <v>117</v>
      </c>
      <c r="J30" s="172" t="s">
        <v>117</v>
      </c>
      <c r="K30" s="172" t="s">
        <v>117</v>
      </c>
      <c r="L30" s="172" t="s">
        <v>117</v>
      </c>
      <c r="M30" s="172" t="s">
        <v>117</v>
      </c>
      <c r="N30" s="172" t="s">
        <v>117</v>
      </c>
      <c r="O30" s="172" t="s">
        <v>117</v>
      </c>
      <c r="P30" s="172" t="s">
        <v>117</v>
      </c>
      <c r="Q30" s="185" t="s">
        <v>117</v>
      </c>
      <c r="R30" s="186" t="s">
        <v>117</v>
      </c>
      <c r="S30" s="172" t="s">
        <v>117</v>
      </c>
      <c r="T30" s="172" t="s">
        <v>117</v>
      </c>
      <c r="U30" s="172" t="s">
        <v>117</v>
      </c>
      <c r="V30" s="172" t="s">
        <v>117</v>
      </c>
      <c r="W30" s="172" t="s">
        <v>117</v>
      </c>
      <c r="X30" s="172" t="s">
        <v>117</v>
      </c>
      <c r="Y30" s="172" t="s">
        <v>117</v>
      </c>
      <c r="Z30" s="172" t="s">
        <v>117</v>
      </c>
      <c r="AA30" s="172" t="s">
        <v>117</v>
      </c>
      <c r="AB30" s="172" t="s">
        <v>117</v>
      </c>
      <c r="AC30" s="187" t="s">
        <v>117</v>
      </c>
    </row>
    <row r="31" spans="1:29" ht="14.25" customHeight="1">
      <c r="A31" s="147" t="s">
        <v>189</v>
      </c>
      <c r="B31" s="93" t="s">
        <v>190</v>
      </c>
      <c r="C31" s="173"/>
      <c r="D31" s="171" t="s">
        <v>98</v>
      </c>
      <c r="E31" s="179"/>
      <c r="F31" s="184" t="s">
        <v>117</v>
      </c>
      <c r="G31" s="182" t="s">
        <v>117</v>
      </c>
      <c r="H31" s="172" t="s">
        <v>117</v>
      </c>
      <c r="I31" s="172" t="s">
        <v>117</v>
      </c>
      <c r="J31" s="172" t="s">
        <v>117</v>
      </c>
      <c r="K31" s="172" t="s">
        <v>117</v>
      </c>
      <c r="L31" s="172" t="s">
        <v>117</v>
      </c>
      <c r="M31" s="172" t="s">
        <v>117</v>
      </c>
      <c r="N31" s="172" t="s">
        <v>117</v>
      </c>
      <c r="O31" s="172" t="s">
        <v>117</v>
      </c>
      <c r="P31" s="172" t="s">
        <v>117</v>
      </c>
      <c r="Q31" s="185" t="s">
        <v>117</v>
      </c>
      <c r="R31" s="186" t="s">
        <v>117</v>
      </c>
      <c r="S31" s="172" t="s">
        <v>117</v>
      </c>
      <c r="T31" s="172" t="s">
        <v>117</v>
      </c>
      <c r="U31" s="172" t="s">
        <v>117</v>
      </c>
      <c r="V31" s="172" t="s">
        <v>117</v>
      </c>
      <c r="W31" s="172" t="s">
        <v>117</v>
      </c>
      <c r="X31" s="172" t="s">
        <v>117</v>
      </c>
      <c r="Y31" s="172" t="s">
        <v>117</v>
      </c>
      <c r="Z31" s="172" t="s">
        <v>117</v>
      </c>
      <c r="AA31" s="172" t="s">
        <v>117</v>
      </c>
      <c r="AB31" s="172" t="s">
        <v>117</v>
      </c>
      <c r="AC31" s="187" t="s">
        <v>117</v>
      </c>
    </row>
    <row r="32" spans="1:29" ht="14.25" customHeight="1">
      <c r="A32" s="147" t="s">
        <v>191</v>
      </c>
      <c r="B32" s="93" t="s">
        <v>192</v>
      </c>
      <c r="C32" s="173"/>
      <c r="D32" s="256" t="e">
        <v>#N/A</v>
      </c>
      <c r="E32" s="179"/>
      <c r="F32" s="184" t="s">
        <v>117</v>
      </c>
      <c r="G32" s="182" t="s">
        <v>117</v>
      </c>
      <c r="H32" s="172" t="s">
        <v>117</v>
      </c>
      <c r="I32" s="172" t="s">
        <v>117</v>
      </c>
      <c r="J32" s="172" t="s">
        <v>117</v>
      </c>
      <c r="K32" s="172" t="s">
        <v>117</v>
      </c>
      <c r="L32" s="172" t="s">
        <v>117</v>
      </c>
      <c r="M32" s="172" t="s">
        <v>117</v>
      </c>
      <c r="N32" s="172" t="s">
        <v>117</v>
      </c>
      <c r="O32" s="172" t="s">
        <v>117</v>
      </c>
      <c r="P32" s="172" t="s">
        <v>117</v>
      </c>
      <c r="Q32" s="185" t="s">
        <v>117</v>
      </c>
      <c r="R32" s="186" t="s">
        <v>117</v>
      </c>
      <c r="S32" s="172" t="s">
        <v>117</v>
      </c>
      <c r="T32" s="172" t="s">
        <v>117</v>
      </c>
      <c r="U32" s="172" t="s">
        <v>117</v>
      </c>
      <c r="V32" s="172" t="s">
        <v>117</v>
      </c>
      <c r="W32" s="172" t="s">
        <v>117</v>
      </c>
      <c r="X32" s="172" t="s">
        <v>117</v>
      </c>
      <c r="Y32" s="172" t="s">
        <v>117</v>
      </c>
      <c r="Z32" s="172" t="s">
        <v>117</v>
      </c>
      <c r="AA32" s="172" t="s">
        <v>117</v>
      </c>
      <c r="AB32" s="172" t="s">
        <v>117</v>
      </c>
      <c r="AC32" s="187" t="s">
        <v>117</v>
      </c>
    </row>
    <row r="33" spans="1:33" ht="14.25" customHeight="1">
      <c r="A33" s="147" t="s">
        <v>193</v>
      </c>
      <c r="B33" s="93" t="s">
        <v>194</v>
      </c>
      <c r="C33" s="173"/>
      <c r="D33" s="256" t="e">
        <v>#N/A</v>
      </c>
      <c r="E33" s="179"/>
      <c r="F33" s="184" t="s">
        <v>117</v>
      </c>
      <c r="G33" s="182" t="s">
        <v>117</v>
      </c>
      <c r="H33" s="172" t="s">
        <v>117</v>
      </c>
      <c r="I33" s="172" t="s">
        <v>117</v>
      </c>
      <c r="J33" s="172" t="s">
        <v>117</v>
      </c>
      <c r="K33" s="172" t="s">
        <v>117</v>
      </c>
      <c r="L33" s="172" t="s">
        <v>117</v>
      </c>
      <c r="M33" s="172" t="s">
        <v>117</v>
      </c>
      <c r="N33" s="172" t="s">
        <v>117</v>
      </c>
      <c r="O33" s="172" t="s">
        <v>117</v>
      </c>
      <c r="P33" s="172" t="s">
        <v>117</v>
      </c>
      <c r="Q33" s="185" t="s">
        <v>117</v>
      </c>
      <c r="R33" s="186" t="s">
        <v>117</v>
      </c>
      <c r="S33" s="172" t="s">
        <v>117</v>
      </c>
      <c r="T33" s="172" t="s">
        <v>117</v>
      </c>
      <c r="U33" s="172" t="s">
        <v>117</v>
      </c>
      <c r="V33" s="172" t="s">
        <v>117</v>
      </c>
      <c r="W33" s="172" t="s">
        <v>117</v>
      </c>
      <c r="X33" s="172" t="s">
        <v>117</v>
      </c>
      <c r="Y33" s="172" t="s">
        <v>117</v>
      </c>
      <c r="Z33" s="172" t="s">
        <v>117</v>
      </c>
      <c r="AA33" s="172" t="s">
        <v>117</v>
      </c>
      <c r="AB33" s="172" t="s">
        <v>117</v>
      </c>
      <c r="AC33" s="187" t="s">
        <v>117</v>
      </c>
    </row>
    <row r="34" spans="1:33" ht="14.25" customHeight="1">
      <c r="A34" s="147" t="s">
        <v>195</v>
      </c>
      <c r="B34" s="93"/>
      <c r="C34" s="173"/>
      <c r="D34" s="256" t="s">
        <v>99</v>
      </c>
      <c r="E34" s="179"/>
      <c r="F34" s="184" t="s">
        <v>117</v>
      </c>
      <c r="G34" s="182" t="s">
        <v>117</v>
      </c>
      <c r="H34" s="172" t="s">
        <v>117</v>
      </c>
      <c r="I34" s="172" t="s">
        <v>117</v>
      </c>
      <c r="J34" s="172" t="s">
        <v>117</v>
      </c>
      <c r="K34" s="172" t="s">
        <v>117</v>
      </c>
      <c r="L34" s="172" t="s">
        <v>117</v>
      </c>
      <c r="M34" s="172" t="s">
        <v>117</v>
      </c>
      <c r="N34" s="172" t="s">
        <v>117</v>
      </c>
      <c r="O34" s="172" t="s">
        <v>117</v>
      </c>
      <c r="P34" s="172" t="s">
        <v>117</v>
      </c>
      <c r="Q34" s="185" t="s">
        <v>117</v>
      </c>
      <c r="R34" s="186" t="s">
        <v>117</v>
      </c>
      <c r="S34" s="172" t="s">
        <v>117</v>
      </c>
      <c r="T34" s="172" t="s">
        <v>117</v>
      </c>
      <c r="U34" s="172" t="s">
        <v>117</v>
      </c>
      <c r="V34" s="172" t="s">
        <v>117</v>
      </c>
      <c r="W34" s="172" t="s">
        <v>117</v>
      </c>
      <c r="X34" s="172" t="s">
        <v>117</v>
      </c>
      <c r="Y34" s="172" t="s">
        <v>117</v>
      </c>
      <c r="Z34" s="172" t="s">
        <v>117</v>
      </c>
      <c r="AA34" s="172" t="s">
        <v>117</v>
      </c>
      <c r="AB34" s="172" t="s">
        <v>117</v>
      </c>
      <c r="AC34" s="187" t="s">
        <v>117</v>
      </c>
    </row>
    <row r="35" spans="1:33" ht="14.25" customHeight="1">
      <c r="A35" s="147" t="s">
        <v>196</v>
      </c>
      <c r="B35" s="93"/>
      <c r="C35" s="173"/>
      <c r="D35" s="256" t="s">
        <v>197</v>
      </c>
      <c r="E35" s="179"/>
      <c r="F35" s="184" t="s">
        <v>117</v>
      </c>
      <c r="G35" s="182" t="s">
        <v>117</v>
      </c>
      <c r="H35" s="172" t="s">
        <v>117</v>
      </c>
      <c r="I35" s="172" t="s">
        <v>117</v>
      </c>
      <c r="J35" s="172" t="s">
        <v>117</v>
      </c>
      <c r="K35" s="172" t="s">
        <v>117</v>
      </c>
      <c r="L35" s="172" t="s">
        <v>117</v>
      </c>
      <c r="M35" s="172" t="s">
        <v>117</v>
      </c>
      <c r="N35" s="172" t="s">
        <v>117</v>
      </c>
      <c r="O35" s="172" t="s">
        <v>117</v>
      </c>
      <c r="P35" s="172" t="s">
        <v>117</v>
      </c>
      <c r="Q35" s="185" t="s">
        <v>117</v>
      </c>
      <c r="R35" s="186" t="s">
        <v>117</v>
      </c>
      <c r="S35" s="172" t="s">
        <v>117</v>
      </c>
      <c r="T35" s="172" t="s">
        <v>117</v>
      </c>
      <c r="U35" s="172" t="s">
        <v>117</v>
      </c>
      <c r="V35" s="172" t="s">
        <v>117</v>
      </c>
      <c r="W35" s="172" t="s">
        <v>117</v>
      </c>
      <c r="X35" s="172" t="s">
        <v>117</v>
      </c>
      <c r="Y35" s="172" t="s">
        <v>117</v>
      </c>
      <c r="Z35" s="172" t="s">
        <v>117</v>
      </c>
      <c r="AA35" s="172" t="s">
        <v>117</v>
      </c>
      <c r="AB35" s="172" t="s">
        <v>117</v>
      </c>
      <c r="AC35" s="187" t="s">
        <v>117</v>
      </c>
    </row>
    <row r="36" spans="1:33" ht="14.25" customHeight="1">
      <c r="A36" s="147" t="s">
        <v>198</v>
      </c>
      <c r="B36" s="93"/>
      <c r="C36" s="173"/>
      <c r="D36" s="256" t="s">
        <v>98</v>
      </c>
      <c r="E36" s="179"/>
      <c r="F36" s="184" t="s">
        <v>117</v>
      </c>
      <c r="G36" s="182" t="s">
        <v>117</v>
      </c>
      <c r="H36" s="172" t="s">
        <v>117</v>
      </c>
      <c r="I36" s="172" t="s">
        <v>117</v>
      </c>
      <c r="J36" s="172" t="s">
        <v>117</v>
      </c>
      <c r="K36" s="172" t="s">
        <v>117</v>
      </c>
      <c r="L36" s="172" t="s">
        <v>117</v>
      </c>
      <c r="M36" s="172" t="s">
        <v>117</v>
      </c>
      <c r="N36" s="172" t="s">
        <v>117</v>
      </c>
      <c r="O36" s="172" t="s">
        <v>117</v>
      </c>
      <c r="P36" s="172" t="s">
        <v>117</v>
      </c>
      <c r="Q36" s="185" t="s">
        <v>117</v>
      </c>
      <c r="R36" s="186" t="s">
        <v>117</v>
      </c>
      <c r="S36" s="172" t="s">
        <v>117</v>
      </c>
      <c r="T36" s="172" t="s">
        <v>117</v>
      </c>
      <c r="U36" s="172" t="s">
        <v>117</v>
      </c>
      <c r="V36" s="172" t="s">
        <v>117</v>
      </c>
      <c r="W36" s="172" t="s">
        <v>117</v>
      </c>
      <c r="X36" s="172" t="s">
        <v>117</v>
      </c>
      <c r="Y36" s="172" t="s">
        <v>117</v>
      </c>
      <c r="Z36" s="172" t="s">
        <v>117</v>
      </c>
      <c r="AA36" s="172" t="s">
        <v>117</v>
      </c>
      <c r="AB36" s="172" t="s">
        <v>117</v>
      </c>
      <c r="AC36" s="187" t="s">
        <v>117</v>
      </c>
    </row>
    <row r="37" spans="1:33" ht="14.25" customHeight="1">
      <c r="A37" s="147" t="s">
        <v>199</v>
      </c>
      <c r="B37" s="93" t="s">
        <v>200</v>
      </c>
      <c r="C37" s="173"/>
      <c r="D37" s="171" t="s">
        <v>126</v>
      </c>
      <c r="E37" s="179"/>
      <c r="F37" s="184" t="s">
        <v>117</v>
      </c>
      <c r="G37" s="182" t="s">
        <v>117</v>
      </c>
      <c r="H37" s="172" t="s">
        <v>117</v>
      </c>
      <c r="I37" s="172" t="s">
        <v>117</v>
      </c>
      <c r="J37" s="172" t="s">
        <v>117</v>
      </c>
      <c r="K37" s="172" t="s">
        <v>117</v>
      </c>
      <c r="L37" s="172" t="s">
        <v>117</v>
      </c>
      <c r="M37" s="172" t="s">
        <v>117</v>
      </c>
      <c r="N37" s="172" t="s">
        <v>117</v>
      </c>
      <c r="O37" s="172" t="s">
        <v>117</v>
      </c>
      <c r="P37" s="172" t="s">
        <v>117</v>
      </c>
      <c r="Q37" s="185" t="s">
        <v>117</v>
      </c>
      <c r="R37" s="186" t="s">
        <v>117</v>
      </c>
      <c r="S37" s="172" t="s">
        <v>117</v>
      </c>
      <c r="T37" s="172" t="s">
        <v>117</v>
      </c>
      <c r="U37" s="172" t="s">
        <v>117</v>
      </c>
      <c r="V37" s="172" t="s">
        <v>117</v>
      </c>
      <c r="W37" s="172" t="s">
        <v>117</v>
      </c>
      <c r="X37" s="172" t="s">
        <v>117</v>
      </c>
      <c r="Y37" s="172" t="s">
        <v>117</v>
      </c>
      <c r="Z37" s="172" t="s">
        <v>117</v>
      </c>
      <c r="AA37" s="172" t="s">
        <v>117</v>
      </c>
      <c r="AB37" s="172" t="s">
        <v>117</v>
      </c>
      <c r="AC37" s="187" t="s">
        <v>117</v>
      </c>
    </row>
    <row r="38" spans="1:33" ht="14.25" customHeight="1">
      <c r="A38" s="147" t="s">
        <v>201</v>
      </c>
      <c r="B38" s="93" t="s">
        <v>202</v>
      </c>
      <c r="C38" s="173"/>
      <c r="D38" s="171" t="s">
        <v>99</v>
      </c>
      <c r="E38" s="179"/>
      <c r="F38" s="184" t="s">
        <v>117</v>
      </c>
      <c r="G38" s="182" t="s">
        <v>117</v>
      </c>
      <c r="H38" s="172" t="s">
        <v>117</v>
      </c>
      <c r="I38" s="172" t="s">
        <v>117</v>
      </c>
      <c r="J38" s="172" t="s">
        <v>117</v>
      </c>
      <c r="K38" s="172" t="s">
        <v>117</v>
      </c>
      <c r="L38" s="172" t="s">
        <v>117</v>
      </c>
      <c r="M38" s="172" t="s">
        <v>117</v>
      </c>
      <c r="N38" s="172" t="s">
        <v>117</v>
      </c>
      <c r="O38" s="172" t="s">
        <v>117</v>
      </c>
      <c r="P38" s="172" t="s">
        <v>117</v>
      </c>
      <c r="Q38" s="185" t="s">
        <v>117</v>
      </c>
      <c r="R38" s="186" t="s">
        <v>117</v>
      </c>
      <c r="S38" s="172" t="s">
        <v>117</v>
      </c>
      <c r="T38" s="172" t="s">
        <v>117</v>
      </c>
      <c r="U38" s="172" t="s">
        <v>117</v>
      </c>
      <c r="V38" s="172" t="s">
        <v>117</v>
      </c>
      <c r="W38" s="172" t="s">
        <v>117</v>
      </c>
      <c r="X38" s="172" t="s">
        <v>117</v>
      </c>
      <c r="Y38" s="172" t="s">
        <v>117</v>
      </c>
      <c r="Z38" s="172" t="s">
        <v>117</v>
      </c>
      <c r="AA38" s="172" t="s">
        <v>117</v>
      </c>
      <c r="AB38" s="172" t="s">
        <v>117</v>
      </c>
      <c r="AC38" s="187" t="s">
        <v>117</v>
      </c>
    </row>
    <row r="39" spans="1:33" ht="14.25" customHeight="1">
      <c r="A39" s="147" t="s">
        <v>203</v>
      </c>
      <c r="B39" s="93" t="s">
        <v>204</v>
      </c>
      <c r="C39" s="173"/>
      <c r="D39" s="171" t="s">
        <v>126</v>
      </c>
      <c r="E39" s="179"/>
      <c r="F39" s="184" t="s">
        <v>117</v>
      </c>
      <c r="G39" s="182" t="s">
        <v>117</v>
      </c>
      <c r="H39" s="172" t="s">
        <v>117</v>
      </c>
      <c r="I39" s="172" t="s">
        <v>117</v>
      </c>
      <c r="J39" s="172" t="s">
        <v>117</v>
      </c>
      <c r="K39" s="172" t="s">
        <v>117</v>
      </c>
      <c r="L39" s="172" t="s">
        <v>117</v>
      </c>
      <c r="M39" s="172" t="s">
        <v>117</v>
      </c>
      <c r="N39" s="172" t="s">
        <v>117</v>
      </c>
      <c r="O39" s="172" t="s">
        <v>117</v>
      </c>
      <c r="P39" s="172" t="s">
        <v>117</v>
      </c>
      <c r="Q39" s="185" t="s">
        <v>117</v>
      </c>
      <c r="R39" s="186" t="s">
        <v>117</v>
      </c>
      <c r="S39" s="172" t="s">
        <v>117</v>
      </c>
      <c r="T39" s="172" t="s">
        <v>117</v>
      </c>
      <c r="U39" s="172" t="s">
        <v>117</v>
      </c>
      <c r="V39" s="172" t="s">
        <v>117</v>
      </c>
      <c r="W39" s="172" t="s">
        <v>117</v>
      </c>
      <c r="X39" s="172" t="s">
        <v>117</v>
      </c>
      <c r="Y39" s="172" t="s">
        <v>117</v>
      </c>
      <c r="Z39" s="172" t="s">
        <v>117</v>
      </c>
      <c r="AA39" s="172" t="s">
        <v>117</v>
      </c>
      <c r="AB39" s="172" t="s">
        <v>117</v>
      </c>
      <c r="AC39" s="187" t="s">
        <v>117</v>
      </c>
    </row>
    <row r="40" spans="1:33" ht="14.25" customHeight="1">
      <c r="A40" s="147" t="s">
        <v>205</v>
      </c>
      <c r="B40" s="93"/>
      <c r="C40" s="173"/>
      <c r="D40" s="171" t="s">
        <v>99</v>
      </c>
      <c r="E40" s="179"/>
      <c r="F40" s="184" t="s">
        <v>117</v>
      </c>
      <c r="G40" s="182" t="s">
        <v>117</v>
      </c>
      <c r="H40" s="172" t="s">
        <v>117</v>
      </c>
      <c r="I40" s="172" t="s">
        <v>142</v>
      </c>
      <c r="J40" s="172" t="s">
        <v>117</v>
      </c>
      <c r="K40" s="172" t="s">
        <v>117</v>
      </c>
      <c r="L40" s="172" t="s">
        <v>117</v>
      </c>
      <c r="M40" s="172" t="s">
        <v>117</v>
      </c>
      <c r="N40" s="172" t="s">
        <v>117</v>
      </c>
      <c r="O40" s="172" t="s">
        <v>117</v>
      </c>
      <c r="P40" s="172" t="s">
        <v>117</v>
      </c>
      <c r="Q40" s="185" t="s">
        <v>117</v>
      </c>
      <c r="R40" s="186" t="s">
        <v>117</v>
      </c>
      <c r="S40" s="172" t="s">
        <v>117</v>
      </c>
      <c r="T40" s="172" t="s">
        <v>117</v>
      </c>
      <c r="U40" s="172" t="s">
        <v>117</v>
      </c>
      <c r="V40" s="172" t="s">
        <v>117</v>
      </c>
      <c r="W40" s="172" t="s">
        <v>117</v>
      </c>
      <c r="X40" s="172" t="s">
        <v>117</v>
      </c>
      <c r="Y40" s="172" t="s">
        <v>117</v>
      </c>
      <c r="Z40" s="172" t="s">
        <v>117</v>
      </c>
      <c r="AA40" s="172" t="s">
        <v>117</v>
      </c>
      <c r="AB40" s="172" t="s">
        <v>117</v>
      </c>
      <c r="AC40" s="187" t="s">
        <v>117</v>
      </c>
    </row>
    <row r="41" spans="1:33" ht="14.25" customHeight="1">
      <c r="A41" s="147" t="s">
        <v>206</v>
      </c>
      <c r="B41" s="93"/>
      <c r="C41" s="173"/>
      <c r="D41" s="171" t="s">
        <v>98</v>
      </c>
      <c r="E41" s="179"/>
      <c r="F41" s="184" t="s">
        <v>117</v>
      </c>
      <c r="G41" s="182" t="s">
        <v>117</v>
      </c>
      <c r="H41" s="172" t="s">
        <v>117</v>
      </c>
      <c r="I41" s="172" t="s">
        <v>142</v>
      </c>
      <c r="J41" s="172" t="s">
        <v>117</v>
      </c>
      <c r="K41" s="172" t="s">
        <v>117</v>
      </c>
      <c r="L41" s="172" t="s">
        <v>117</v>
      </c>
      <c r="M41" s="172" t="s">
        <v>117</v>
      </c>
      <c r="N41" s="172" t="s">
        <v>117</v>
      </c>
      <c r="O41" s="172" t="s">
        <v>117</v>
      </c>
      <c r="P41" s="172" t="s">
        <v>117</v>
      </c>
      <c r="Q41" s="185" t="s">
        <v>117</v>
      </c>
      <c r="R41" s="186" t="s">
        <v>117</v>
      </c>
      <c r="S41" s="172" t="s">
        <v>117</v>
      </c>
      <c r="T41" s="172" t="s">
        <v>117</v>
      </c>
      <c r="U41" s="172" t="s">
        <v>117</v>
      </c>
      <c r="V41" s="172" t="s">
        <v>117</v>
      </c>
      <c r="W41" s="172" t="s">
        <v>117</v>
      </c>
      <c r="X41" s="172" t="s">
        <v>117</v>
      </c>
      <c r="Y41" s="172" t="s">
        <v>117</v>
      </c>
      <c r="Z41" s="172" t="s">
        <v>117</v>
      </c>
      <c r="AA41" s="172" t="s">
        <v>117</v>
      </c>
      <c r="AB41" s="172" t="s">
        <v>117</v>
      </c>
      <c r="AC41" s="187" t="s">
        <v>117</v>
      </c>
    </row>
    <row r="42" spans="1:33" ht="14.25" customHeight="1">
      <c r="A42" s="147" t="s">
        <v>207</v>
      </c>
      <c r="B42" s="93"/>
      <c r="C42" s="173"/>
      <c r="D42" s="171" t="s">
        <v>126</v>
      </c>
      <c r="E42" s="179"/>
      <c r="F42" s="184" t="s">
        <v>117</v>
      </c>
      <c r="G42" s="182" t="s">
        <v>117</v>
      </c>
      <c r="H42" s="172" t="s">
        <v>117</v>
      </c>
      <c r="I42" s="172" t="s">
        <v>117</v>
      </c>
      <c r="J42" s="184" t="s">
        <v>117</v>
      </c>
      <c r="K42" s="182" t="s">
        <v>117</v>
      </c>
      <c r="L42" s="172" t="s">
        <v>117</v>
      </c>
      <c r="M42" s="172" t="s">
        <v>117</v>
      </c>
      <c r="N42" s="172" t="s">
        <v>117</v>
      </c>
      <c r="O42" s="172" t="s">
        <v>117</v>
      </c>
      <c r="P42" s="172" t="s">
        <v>117</v>
      </c>
      <c r="Q42" s="172" t="s">
        <v>117</v>
      </c>
      <c r="R42" s="172" t="s">
        <v>117</v>
      </c>
      <c r="S42" s="172" t="s">
        <v>117</v>
      </c>
      <c r="T42" s="172" t="s">
        <v>117</v>
      </c>
      <c r="U42" s="186" t="s">
        <v>117</v>
      </c>
      <c r="V42" s="185" t="s">
        <v>117</v>
      </c>
      <c r="W42" s="172" t="s">
        <v>117</v>
      </c>
      <c r="X42" s="172" t="s">
        <v>117</v>
      </c>
      <c r="Y42" s="172" t="s">
        <v>117</v>
      </c>
      <c r="Z42" s="172" t="s">
        <v>117</v>
      </c>
      <c r="AA42" s="172" t="s">
        <v>117</v>
      </c>
      <c r="AB42" s="172" t="s">
        <v>117</v>
      </c>
      <c r="AC42" s="172" t="s">
        <v>117</v>
      </c>
      <c r="AD42" s="172" t="s">
        <v>117</v>
      </c>
      <c r="AE42" s="172" t="s">
        <v>117</v>
      </c>
      <c r="AF42" s="172" t="s">
        <v>117</v>
      </c>
      <c r="AG42" s="187" t="s">
        <v>117</v>
      </c>
    </row>
    <row r="43" spans="1:33" ht="14.25" customHeight="1">
      <c r="A43" s="147" t="s">
        <v>51</v>
      </c>
      <c r="B43" s="93" t="s">
        <v>208</v>
      </c>
      <c r="C43" s="173" t="s">
        <v>117</v>
      </c>
      <c r="D43" s="171" t="s">
        <v>126</v>
      </c>
      <c r="E43" s="179" t="s">
        <v>127</v>
      </c>
      <c r="F43" s="184" t="s">
        <v>117</v>
      </c>
      <c r="G43" s="182" t="s">
        <v>117</v>
      </c>
      <c r="H43" s="172" t="s">
        <v>117</v>
      </c>
      <c r="I43" s="176" t="s">
        <v>135</v>
      </c>
      <c r="J43" s="172" t="s">
        <v>117</v>
      </c>
      <c r="K43" s="172" t="s">
        <v>117</v>
      </c>
      <c r="L43" s="172" t="s">
        <v>117</v>
      </c>
      <c r="M43" s="172" t="s">
        <v>117</v>
      </c>
      <c r="N43" s="172" t="s">
        <v>117</v>
      </c>
      <c r="O43" s="172" t="s">
        <v>117</v>
      </c>
      <c r="P43" s="172" t="s">
        <v>117</v>
      </c>
      <c r="Q43" s="185" t="s">
        <v>117</v>
      </c>
      <c r="R43" s="186" t="s">
        <v>117</v>
      </c>
      <c r="S43" s="172" t="s">
        <v>117</v>
      </c>
      <c r="T43" s="172" t="s">
        <v>135</v>
      </c>
      <c r="U43" s="172" t="s">
        <v>117</v>
      </c>
      <c r="V43" s="172" t="s">
        <v>117</v>
      </c>
      <c r="W43" s="172" t="s">
        <v>117</v>
      </c>
      <c r="X43" s="172" t="s">
        <v>117</v>
      </c>
      <c r="Y43" s="172" t="s">
        <v>135</v>
      </c>
      <c r="Z43" s="172" t="s">
        <v>117</v>
      </c>
      <c r="AA43" s="172" t="s">
        <v>117</v>
      </c>
      <c r="AB43" s="172" t="s">
        <v>117</v>
      </c>
      <c r="AC43" s="187" t="s">
        <v>117</v>
      </c>
    </row>
    <row r="44" spans="1:33" ht="14.25" customHeight="1">
      <c r="A44" s="147" t="s">
        <v>209</v>
      </c>
      <c r="B44" s="93" t="s">
        <v>210</v>
      </c>
      <c r="C44" s="173"/>
      <c r="D44" s="171" t="s">
        <v>126</v>
      </c>
      <c r="E44" s="179"/>
      <c r="F44" s="184" t="s">
        <v>117</v>
      </c>
      <c r="G44" s="182" t="s">
        <v>117</v>
      </c>
      <c r="H44" s="172" t="s">
        <v>117</v>
      </c>
      <c r="I44" s="172" t="s">
        <v>142</v>
      </c>
      <c r="J44" s="172" t="s">
        <v>117</v>
      </c>
      <c r="K44" s="172" t="s">
        <v>117</v>
      </c>
      <c r="L44" s="172" t="s">
        <v>117</v>
      </c>
      <c r="M44" s="172" t="s">
        <v>117</v>
      </c>
      <c r="N44" s="172" t="s">
        <v>117</v>
      </c>
      <c r="O44" s="172" t="s">
        <v>117</v>
      </c>
      <c r="P44" s="172" t="s">
        <v>117</v>
      </c>
      <c r="Q44" s="185" t="s">
        <v>117</v>
      </c>
      <c r="R44" s="186" t="s">
        <v>117</v>
      </c>
      <c r="S44" s="172" t="s">
        <v>117</v>
      </c>
      <c r="T44" s="172" t="s">
        <v>117</v>
      </c>
      <c r="U44" s="172" t="s">
        <v>117</v>
      </c>
      <c r="V44" s="172" t="s">
        <v>117</v>
      </c>
      <c r="W44" s="172" t="s">
        <v>117</v>
      </c>
      <c r="X44" s="172" t="s">
        <v>117</v>
      </c>
      <c r="Y44" s="172" t="s">
        <v>135</v>
      </c>
      <c r="Z44" s="172" t="s">
        <v>117</v>
      </c>
      <c r="AA44" s="172" t="s">
        <v>117</v>
      </c>
      <c r="AB44" s="172" t="s">
        <v>117</v>
      </c>
      <c r="AC44" s="187" t="s">
        <v>117</v>
      </c>
    </row>
    <row r="45" spans="1:33" ht="14.25" customHeight="1">
      <c r="A45" s="147" t="s">
        <v>47</v>
      </c>
      <c r="B45" s="93" t="s">
        <v>211</v>
      </c>
      <c r="C45" s="173" t="s">
        <v>117</v>
      </c>
      <c r="D45" s="171" t="s">
        <v>126</v>
      </c>
      <c r="E45" s="179" t="s">
        <v>56</v>
      </c>
      <c r="F45" s="184" t="s">
        <v>117</v>
      </c>
      <c r="G45" s="182" t="s">
        <v>573</v>
      </c>
      <c r="H45" s="172" t="s">
        <v>117</v>
      </c>
      <c r="I45" s="172" t="s">
        <v>135</v>
      </c>
      <c r="J45" s="172" t="s">
        <v>117</v>
      </c>
      <c r="K45" s="172" t="s">
        <v>117</v>
      </c>
      <c r="L45" s="172" t="s">
        <v>117</v>
      </c>
      <c r="M45" s="172" t="s">
        <v>117</v>
      </c>
      <c r="N45" s="172" t="s">
        <v>117</v>
      </c>
      <c r="O45" s="172" t="s">
        <v>117</v>
      </c>
      <c r="P45" s="172" t="s">
        <v>117</v>
      </c>
      <c r="Q45" s="185" t="s">
        <v>117</v>
      </c>
      <c r="R45" s="186" t="s">
        <v>117</v>
      </c>
      <c r="S45" s="172" t="s">
        <v>117</v>
      </c>
      <c r="T45" s="172" t="s">
        <v>135</v>
      </c>
      <c r="U45" s="172" t="s">
        <v>117</v>
      </c>
      <c r="V45" s="172" t="s">
        <v>117</v>
      </c>
      <c r="W45" s="172" t="s">
        <v>117</v>
      </c>
      <c r="X45" s="172" t="s">
        <v>117</v>
      </c>
      <c r="Y45" s="172" t="s">
        <v>117</v>
      </c>
      <c r="Z45" s="172" t="s">
        <v>117</v>
      </c>
      <c r="AA45" s="172" t="s">
        <v>117</v>
      </c>
      <c r="AB45" s="172" t="s">
        <v>117</v>
      </c>
      <c r="AC45" s="187" t="s">
        <v>117</v>
      </c>
    </row>
    <row r="46" spans="1:33" ht="14.25" customHeight="1">
      <c r="A46" s="147" t="s">
        <v>212</v>
      </c>
      <c r="B46" s="93" t="s">
        <v>213</v>
      </c>
      <c r="C46" s="173" t="s">
        <v>117</v>
      </c>
      <c r="D46" s="171" t="s">
        <v>126</v>
      </c>
      <c r="E46" s="179" t="s">
        <v>127</v>
      </c>
      <c r="F46" s="184" t="s">
        <v>117</v>
      </c>
      <c r="G46" s="182" t="s">
        <v>117</v>
      </c>
      <c r="H46" s="172" t="s">
        <v>117</v>
      </c>
      <c r="I46" s="172" t="s">
        <v>142</v>
      </c>
      <c r="J46" s="172" t="s">
        <v>117</v>
      </c>
      <c r="K46" s="172" t="s">
        <v>117</v>
      </c>
      <c r="L46" s="172" t="s">
        <v>117</v>
      </c>
      <c r="M46" s="172" t="s">
        <v>117</v>
      </c>
      <c r="N46" s="172" t="s">
        <v>117</v>
      </c>
      <c r="O46" s="172" t="s">
        <v>135</v>
      </c>
      <c r="P46" s="172" t="s">
        <v>117</v>
      </c>
      <c r="Q46" s="185" t="s">
        <v>117</v>
      </c>
      <c r="R46" s="186" t="s">
        <v>117</v>
      </c>
      <c r="S46" s="172" t="s">
        <v>117</v>
      </c>
      <c r="T46" s="172" t="s">
        <v>117</v>
      </c>
      <c r="U46" s="172" t="s">
        <v>117</v>
      </c>
      <c r="V46" s="172" t="s">
        <v>117</v>
      </c>
      <c r="W46" s="172" t="s">
        <v>117</v>
      </c>
      <c r="X46" s="172" t="s">
        <v>117</v>
      </c>
      <c r="Y46" s="172" t="s">
        <v>117</v>
      </c>
      <c r="Z46" s="172" t="s">
        <v>142</v>
      </c>
      <c r="AA46" s="172" t="s">
        <v>117</v>
      </c>
      <c r="AB46" s="172" t="s">
        <v>117</v>
      </c>
      <c r="AC46" s="187" t="s">
        <v>117</v>
      </c>
    </row>
    <row r="47" spans="1:33" ht="14.25" customHeight="1">
      <c r="A47" s="147" t="s">
        <v>214</v>
      </c>
      <c r="B47" s="93" t="s">
        <v>215</v>
      </c>
      <c r="C47" s="173" t="s">
        <v>117</v>
      </c>
      <c r="D47" s="171" t="s">
        <v>126</v>
      </c>
      <c r="E47" s="179" t="s">
        <v>51</v>
      </c>
      <c r="F47" s="184" t="s">
        <v>117</v>
      </c>
      <c r="G47" s="182" t="s">
        <v>117</v>
      </c>
      <c r="H47" s="172" t="s">
        <v>117</v>
      </c>
      <c r="I47" s="172" t="s">
        <v>135</v>
      </c>
      <c r="J47" s="172" t="s">
        <v>117</v>
      </c>
      <c r="K47" s="172" t="s">
        <v>117</v>
      </c>
      <c r="L47" s="172" t="s">
        <v>117</v>
      </c>
      <c r="M47" s="172" t="s">
        <v>117</v>
      </c>
      <c r="N47" s="172" t="s">
        <v>117</v>
      </c>
      <c r="O47" s="172" t="s">
        <v>117</v>
      </c>
      <c r="P47" s="172" t="s">
        <v>117</v>
      </c>
      <c r="Q47" s="185" t="s">
        <v>117</v>
      </c>
      <c r="R47" s="186" t="s">
        <v>117</v>
      </c>
      <c r="S47" s="172" t="s">
        <v>117</v>
      </c>
      <c r="T47" s="172" t="s">
        <v>135</v>
      </c>
      <c r="U47" s="172" t="s">
        <v>117</v>
      </c>
      <c r="V47" s="172" t="s">
        <v>117</v>
      </c>
      <c r="W47" s="172" t="s">
        <v>117</v>
      </c>
      <c r="X47" s="172" t="s">
        <v>117</v>
      </c>
      <c r="Y47" s="172" t="s">
        <v>117</v>
      </c>
      <c r="Z47" s="172" t="s">
        <v>117</v>
      </c>
      <c r="AA47" s="172" t="s">
        <v>117</v>
      </c>
      <c r="AB47" s="172" t="s">
        <v>117</v>
      </c>
      <c r="AC47" s="187" t="s">
        <v>117</v>
      </c>
    </row>
    <row r="48" spans="1:33" ht="14.25" customHeight="1">
      <c r="A48" s="147" t="s">
        <v>216</v>
      </c>
      <c r="B48" s="93" t="s">
        <v>217</v>
      </c>
      <c r="C48" s="173"/>
      <c r="D48" s="171" t="s">
        <v>126</v>
      </c>
      <c r="E48" s="179" t="s">
        <v>218</v>
      </c>
      <c r="F48" s="184" t="s">
        <v>117</v>
      </c>
      <c r="G48" s="182" t="s">
        <v>117</v>
      </c>
      <c r="H48" s="172" t="s">
        <v>117</v>
      </c>
      <c r="I48" s="172" t="s">
        <v>135</v>
      </c>
      <c r="J48" s="172" t="s">
        <v>117</v>
      </c>
      <c r="K48" s="172" t="s">
        <v>117</v>
      </c>
      <c r="L48" s="172" t="s">
        <v>117</v>
      </c>
      <c r="M48" s="172" t="s">
        <v>117</v>
      </c>
      <c r="N48" s="172" t="s">
        <v>117</v>
      </c>
      <c r="O48" s="172" t="s">
        <v>117</v>
      </c>
      <c r="P48" s="172" t="s">
        <v>117</v>
      </c>
      <c r="Q48" s="185" t="s">
        <v>117</v>
      </c>
      <c r="R48" s="186" t="s">
        <v>117</v>
      </c>
      <c r="S48" s="172" t="s">
        <v>117</v>
      </c>
      <c r="T48" s="172" t="s">
        <v>117</v>
      </c>
      <c r="U48" s="172" t="s">
        <v>117</v>
      </c>
      <c r="V48" s="172" t="s">
        <v>117</v>
      </c>
      <c r="W48" s="172" t="s">
        <v>117</v>
      </c>
      <c r="X48" s="172" t="s">
        <v>117</v>
      </c>
      <c r="Y48" s="172" t="s">
        <v>117</v>
      </c>
      <c r="Z48" s="172" t="s">
        <v>117</v>
      </c>
      <c r="AA48" s="172" t="s">
        <v>117</v>
      </c>
      <c r="AB48" s="172" t="s">
        <v>117</v>
      </c>
      <c r="AC48" s="187" t="s">
        <v>117</v>
      </c>
    </row>
    <row r="49" spans="1:29" ht="14.25" customHeight="1">
      <c r="A49" s="147" t="s">
        <v>219</v>
      </c>
      <c r="B49" s="93" t="s">
        <v>220</v>
      </c>
      <c r="C49" s="173" t="s">
        <v>117</v>
      </c>
      <c r="D49" s="171" t="s">
        <v>126</v>
      </c>
      <c r="E49" s="179" t="s">
        <v>221</v>
      </c>
      <c r="F49" s="184" t="s">
        <v>117</v>
      </c>
      <c r="G49" s="182" t="s">
        <v>117</v>
      </c>
      <c r="H49" s="172" t="s">
        <v>117</v>
      </c>
      <c r="I49" s="172" t="s">
        <v>142</v>
      </c>
      <c r="J49" s="172" t="s">
        <v>117</v>
      </c>
      <c r="K49" s="172" t="s">
        <v>117</v>
      </c>
      <c r="L49" s="172" t="s">
        <v>117</v>
      </c>
      <c r="M49" s="172" t="s">
        <v>117</v>
      </c>
      <c r="N49" s="172" t="s">
        <v>117</v>
      </c>
      <c r="O49" s="172" t="s">
        <v>117</v>
      </c>
      <c r="P49" s="172" t="s">
        <v>117</v>
      </c>
      <c r="Q49" s="185" t="s">
        <v>117</v>
      </c>
      <c r="R49" s="186" t="s">
        <v>117</v>
      </c>
      <c r="S49" s="172" t="s">
        <v>117</v>
      </c>
      <c r="T49" s="172" t="s">
        <v>117</v>
      </c>
      <c r="U49" s="172" t="s">
        <v>117</v>
      </c>
      <c r="V49" s="172" t="s">
        <v>117</v>
      </c>
      <c r="W49" s="172" t="s">
        <v>117</v>
      </c>
      <c r="X49" s="172" t="s">
        <v>117</v>
      </c>
      <c r="Y49" s="172" t="s">
        <v>135</v>
      </c>
      <c r="Z49" s="172" t="s">
        <v>117</v>
      </c>
      <c r="AA49" s="172" t="s">
        <v>117</v>
      </c>
      <c r="AB49" s="172" t="s">
        <v>117</v>
      </c>
      <c r="AC49" s="187" t="s">
        <v>117</v>
      </c>
    </row>
    <row r="50" spans="1:29" ht="14.25" customHeight="1">
      <c r="A50" s="147" t="s">
        <v>222</v>
      </c>
      <c r="B50" s="93" t="s">
        <v>223</v>
      </c>
      <c r="C50" s="173" t="s">
        <v>117</v>
      </c>
      <c r="D50" s="171" t="s">
        <v>126</v>
      </c>
      <c r="E50" s="179" t="s">
        <v>47</v>
      </c>
      <c r="F50" s="184" t="s">
        <v>117</v>
      </c>
      <c r="G50" s="182" t="s">
        <v>117</v>
      </c>
      <c r="H50" s="172" t="s">
        <v>117</v>
      </c>
      <c r="I50" s="172" t="s">
        <v>135</v>
      </c>
      <c r="J50" s="172" t="s">
        <v>117</v>
      </c>
      <c r="K50" s="172" t="s">
        <v>117</v>
      </c>
      <c r="L50" s="172" t="s">
        <v>117</v>
      </c>
      <c r="M50" s="172" t="s">
        <v>117</v>
      </c>
      <c r="N50" s="172" t="s">
        <v>117</v>
      </c>
      <c r="O50" s="172" t="s">
        <v>117</v>
      </c>
      <c r="P50" s="172" t="s">
        <v>117</v>
      </c>
      <c r="Q50" s="185" t="s">
        <v>117</v>
      </c>
      <c r="R50" s="186" t="s">
        <v>117</v>
      </c>
      <c r="S50" s="172" t="s">
        <v>117</v>
      </c>
      <c r="T50" s="172" t="s">
        <v>135</v>
      </c>
      <c r="U50" s="172" t="s">
        <v>117</v>
      </c>
      <c r="V50" s="172" t="s">
        <v>117</v>
      </c>
      <c r="W50" s="172" t="s">
        <v>117</v>
      </c>
      <c r="X50" s="172" t="s">
        <v>117</v>
      </c>
      <c r="Y50" s="172" t="s">
        <v>117</v>
      </c>
      <c r="Z50" s="172" t="s">
        <v>117</v>
      </c>
      <c r="AA50" s="172" t="s">
        <v>117</v>
      </c>
      <c r="AB50" s="172" t="s">
        <v>117</v>
      </c>
      <c r="AC50" s="187" t="s">
        <v>117</v>
      </c>
    </row>
    <row r="51" spans="1:29" ht="14.25" customHeight="1">
      <c r="A51" s="147" t="s">
        <v>224</v>
      </c>
      <c r="B51" s="93" t="s">
        <v>225</v>
      </c>
      <c r="C51" s="173" t="s">
        <v>117</v>
      </c>
      <c r="D51" s="256" t="e">
        <v>#N/A</v>
      </c>
      <c r="E51" s="180" t="s">
        <v>216</v>
      </c>
      <c r="F51" s="184" t="s">
        <v>117</v>
      </c>
      <c r="G51" s="182" t="s">
        <v>117</v>
      </c>
      <c r="H51" s="172" t="s">
        <v>117</v>
      </c>
      <c r="I51" s="172" t="s">
        <v>226</v>
      </c>
      <c r="J51" s="172" t="s">
        <v>117</v>
      </c>
      <c r="K51" s="172" t="s">
        <v>117</v>
      </c>
      <c r="L51" s="172" t="s">
        <v>117</v>
      </c>
      <c r="M51" s="172" t="s">
        <v>117</v>
      </c>
      <c r="N51" s="172" t="s">
        <v>117</v>
      </c>
      <c r="O51" s="172" t="s">
        <v>117</v>
      </c>
      <c r="P51" s="172" t="s">
        <v>117</v>
      </c>
      <c r="Q51" s="185" t="s">
        <v>117</v>
      </c>
      <c r="R51" s="186" t="s">
        <v>117</v>
      </c>
      <c r="S51" s="172" t="s">
        <v>117</v>
      </c>
      <c r="T51" s="172" t="s">
        <v>117</v>
      </c>
      <c r="U51" s="172" t="s">
        <v>117</v>
      </c>
      <c r="V51" s="172" t="s">
        <v>117</v>
      </c>
      <c r="W51" s="172" t="s">
        <v>117</v>
      </c>
      <c r="X51" s="172" t="s">
        <v>117</v>
      </c>
      <c r="Y51" s="172" t="s">
        <v>117</v>
      </c>
      <c r="Z51" s="172" t="s">
        <v>117</v>
      </c>
      <c r="AA51" s="172" t="s">
        <v>117</v>
      </c>
      <c r="AB51" s="172" t="s">
        <v>117</v>
      </c>
      <c r="AC51" s="187" t="s">
        <v>117</v>
      </c>
    </row>
    <row r="52" spans="1:29" ht="14.25" customHeight="1">
      <c r="A52" s="147" t="s">
        <v>227</v>
      </c>
      <c r="B52" s="93" t="s">
        <v>228</v>
      </c>
      <c r="C52" s="173" t="s">
        <v>117</v>
      </c>
      <c r="D52" s="171" t="s">
        <v>98</v>
      </c>
      <c r="E52" s="180" t="s">
        <v>214</v>
      </c>
      <c r="F52" s="184" t="s">
        <v>117</v>
      </c>
      <c r="G52" s="182" t="s">
        <v>117</v>
      </c>
      <c r="H52" s="172" t="s">
        <v>117</v>
      </c>
      <c r="I52" s="172" t="s">
        <v>142</v>
      </c>
      <c r="J52" s="172" t="s">
        <v>117</v>
      </c>
      <c r="K52" s="172" t="s">
        <v>117</v>
      </c>
      <c r="L52" s="172" t="s">
        <v>117</v>
      </c>
      <c r="M52" s="172" t="s">
        <v>117</v>
      </c>
      <c r="N52" s="172" t="s">
        <v>117</v>
      </c>
      <c r="O52" s="172" t="s">
        <v>117</v>
      </c>
      <c r="P52" s="172" t="s">
        <v>117</v>
      </c>
      <c r="Q52" s="185" t="s">
        <v>117</v>
      </c>
      <c r="R52" s="186" t="s">
        <v>117</v>
      </c>
      <c r="S52" s="172" t="s">
        <v>117</v>
      </c>
      <c r="T52" s="172" t="s">
        <v>117</v>
      </c>
      <c r="U52" s="172" t="s">
        <v>117</v>
      </c>
      <c r="V52" s="172" t="s">
        <v>117</v>
      </c>
      <c r="W52" s="172" t="s">
        <v>117</v>
      </c>
      <c r="X52" s="172" t="s">
        <v>117</v>
      </c>
      <c r="Y52" s="172" t="s">
        <v>117</v>
      </c>
      <c r="Z52" s="172" t="s">
        <v>117</v>
      </c>
      <c r="AA52" s="172" t="s">
        <v>117</v>
      </c>
      <c r="AB52" s="172" t="s">
        <v>117</v>
      </c>
      <c r="AC52" s="187" t="s">
        <v>117</v>
      </c>
    </row>
    <row r="53" spans="1:29" ht="14.25" customHeight="1">
      <c r="A53" s="147" t="s">
        <v>229</v>
      </c>
      <c r="B53" s="93"/>
      <c r="C53" s="173"/>
      <c r="D53" s="256" t="e">
        <v>#N/A</v>
      </c>
      <c r="E53" s="180"/>
      <c r="F53" s="184" t="s">
        <v>117</v>
      </c>
      <c r="G53" s="182" t="s">
        <v>117</v>
      </c>
      <c r="H53" s="172" t="s">
        <v>117</v>
      </c>
      <c r="I53" s="172" t="s">
        <v>226</v>
      </c>
      <c r="J53" s="172" t="s">
        <v>117</v>
      </c>
      <c r="K53" s="172" t="s">
        <v>117</v>
      </c>
      <c r="L53" s="172" t="s">
        <v>117</v>
      </c>
      <c r="M53" s="172" t="s">
        <v>117</v>
      </c>
      <c r="N53" s="172" t="s">
        <v>117</v>
      </c>
      <c r="O53" s="172" t="s">
        <v>117</v>
      </c>
      <c r="P53" s="172" t="s">
        <v>117</v>
      </c>
      <c r="Q53" s="185" t="s">
        <v>117</v>
      </c>
      <c r="R53" s="186"/>
      <c r="S53" s="172"/>
      <c r="T53" s="172" t="s">
        <v>117</v>
      </c>
      <c r="U53" s="172" t="s">
        <v>117</v>
      </c>
      <c r="V53" s="172" t="s">
        <v>117</v>
      </c>
      <c r="W53" s="172" t="s">
        <v>117</v>
      </c>
      <c r="X53" s="172" t="s">
        <v>117</v>
      </c>
      <c r="Y53" s="172" t="s">
        <v>117</v>
      </c>
      <c r="Z53" s="172" t="s">
        <v>117</v>
      </c>
      <c r="AA53" s="172" t="s">
        <v>117</v>
      </c>
      <c r="AB53" s="172" t="s">
        <v>117</v>
      </c>
      <c r="AC53" s="187" t="s">
        <v>117</v>
      </c>
    </row>
    <row r="54" spans="1:29" ht="14.25" customHeight="1">
      <c r="A54" s="147" t="s">
        <v>230</v>
      </c>
      <c r="B54" s="93" t="s">
        <v>231</v>
      </c>
      <c r="C54" s="173" t="s">
        <v>117</v>
      </c>
      <c r="D54" s="171" t="s">
        <v>126</v>
      </c>
      <c r="E54" s="179" t="s">
        <v>221</v>
      </c>
      <c r="F54" s="184" t="s">
        <v>117</v>
      </c>
      <c r="G54" s="182" t="s">
        <v>117</v>
      </c>
      <c r="H54" s="172" t="s">
        <v>117</v>
      </c>
      <c r="I54" s="172" t="s">
        <v>135</v>
      </c>
      <c r="J54" s="172" t="s">
        <v>117</v>
      </c>
      <c r="K54" s="172" t="s">
        <v>117</v>
      </c>
      <c r="L54" s="172" t="s">
        <v>117</v>
      </c>
      <c r="M54" s="172" t="s">
        <v>117</v>
      </c>
      <c r="N54" s="172" t="s">
        <v>117</v>
      </c>
      <c r="O54" s="172" t="s">
        <v>117</v>
      </c>
      <c r="P54" s="172" t="s">
        <v>117</v>
      </c>
      <c r="Q54" s="185" t="s">
        <v>117</v>
      </c>
      <c r="R54" s="186" t="s">
        <v>117</v>
      </c>
      <c r="S54" s="172" t="s">
        <v>117</v>
      </c>
      <c r="T54" s="172" t="s">
        <v>117</v>
      </c>
      <c r="U54" s="172" t="s">
        <v>117</v>
      </c>
      <c r="V54" s="172" t="s">
        <v>117</v>
      </c>
      <c r="W54" s="172" t="s">
        <v>117</v>
      </c>
      <c r="X54" s="172" t="s">
        <v>117</v>
      </c>
      <c r="Y54" s="172" t="s">
        <v>117</v>
      </c>
      <c r="Z54" s="172" t="s">
        <v>117</v>
      </c>
      <c r="AA54" s="172" t="s">
        <v>117</v>
      </c>
      <c r="AB54" s="172" t="s">
        <v>117</v>
      </c>
      <c r="AC54" s="187" t="s">
        <v>117</v>
      </c>
    </row>
    <row r="55" spans="1:29" ht="14.25" customHeight="1">
      <c r="A55" s="147" t="s">
        <v>60</v>
      </c>
      <c r="B55" s="93" t="s">
        <v>232</v>
      </c>
      <c r="C55" s="173"/>
      <c r="D55" s="171" t="s">
        <v>103</v>
      </c>
      <c r="E55" s="179"/>
      <c r="F55" s="184" t="s">
        <v>117</v>
      </c>
      <c r="G55" s="182" t="s">
        <v>117</v>
      </c>
      <c r="H55" s="172" t="s">
        <v>117</v>
      </c>
      <c r="I55" s="172" t="s">
        <v>117</v>
      </c>
      <c r="J55" s="172" t="s">
        <v>117</v>
      </c>
      <c r="K55" s="172" t="s">
        <v>117</v>
      </c>
      <c r="L55" s="172" t="s">
        <v>117</v>
      </c>
      <c r="M55" s="172" t="s">
        <v>117</v>
      </c>
      <c r="N55" s="172" t="s">
        <v>117</v>
      </c>
      <c r="O55" s="172" t="s">
        <v>117</v>
      </c>
      <c r="P55" s="172" t="s">
        <v>117</v>
      </c>
      <c r="Q55" s="185" t="s">
        <v>117</v>
      </c>
      <c r="R55" s="186" t="s">
        <v>117</v>
      </c>
      <c r="S55" s="172" t="s">
        <v>117</v>
      </c>
      <c r="T55" s="172" t="s">
        <v>117</v>
      </c>
      <c r="U55" s="172" t="s">
        <v>117</v>
      </c>
      <c r="V55" s="172" t="s">
        <v>117</v>
      </c>
      <c r="W55" s="172" t="s">
        <v>117</v>
      </c>
      <c r="X55" s="172" t="s">
        <v>117</v>
      </c>
      <c r="Y55" s="172" t="s">
        <v>117</v>
      </c>
      <c r="Z55" s="172" t="s">
        <v>117</v>
      </c>
      <c r="AA55" s="172" t="s">
        <v>117</v>
      </c>
      <c r="AB55" s="172" t="s">
        <v>117</v>
      </c>
      <c r="AC55" s="187" t="s">
        <v>117</v>
      </c>
    </row>
    <row r="56" spans="1:29" ht="14.25" customHeight="1">
      <c r="A56" s="147" t="s">
        <v>233</v>
      </c>
      <c r="B56" s="93" t="s">
        <v>234</v>
      </c>
      <c r="C56" s="173"/>
      <c r="D56" s="171" t="s">
        <v>99</v>
      </c>
      <c r="E56" s="179"/>
      <c r="F56" s="184" t="s">
        <v>117</v>
      </c>
      <c r="G56" s="182" t="s">
        <v>117</v>
      </c>
      <c r="H56" s="172" t="s">
        <v>117</v>
      </c>
      <c r="I56" s="172" t="s">
        <v>117</v>
      </c>
      <c r="J56" s="172" t="s">
        <v>117</v>
      </c>
      <c r="K56" s="172" t="s">
        <v>117</v>
      </c>
      <c r="L56" s="172" t="s">
        <v>117</v>
      </c>
      <c r="M56" s="172" t="s">
        <v>117</v>
      </c>
      <c r="N56" s="172" t="s">
        <v>117</v>
      </c>
      <c r="O56" s="172" t="s">
        <v>117</v>
      </c>
      <c r="P56" s="172" t="s">
        <v>117</v>
      </c>
      <c r="Q56" s="185" t="s">
        <v>117</v>
      </c>
      <c r="R56" s="186" t="s">
        <v>117</v>
      </c>
      <c r="S56" s="172" t="s">
        <v>117</v>
      </c>
      <c r="T56" s="172" t="s">
        <v>117</v>
      </c>
      <c r="U56" s="172" t="s">
        <v>117</v>
      </c>
      <c r="V56" s="172" t="s">
        <v>117</v>
      </c>
      <c r="W56" s="172" t="s">
        <v>117</v>
      </c>
      <c r="X56" s="172" t="s">
        <v>117</v>
      </c>
      <c r="Y56" s="172" t="s">
        <v>117</v>
      </c>
      <c r="Z56" s="172" t="s">
        <v>117</v>
      </c>
      <c r="AA56" s="172" t="s">
        <v>117</v>
      </c>
      <c r="AB56" s="172" t="s">
        <v>117</v>
      </c>
      <c r="AC56" s="187" t="s">
        <v>117</v>
      </c>
    </row>
    <row r="57" spans="1:29" ht="14.25" customHeight="1">
      <c r="A57" s="147" t="s">
        <v>235</v>
      </c>
      <c r="B57" s="93" t="s">
        <v>236</v>
      </c>
      <c r="C57" s="173"/>
      <c r="D57" s="171" t="s">
        <v>126</v>
      </c>
      <c r="E57" s="179"/>
      <c r="F57" s="184" t="s">
        <v>117</v>
      </c>
      <c r="G57" s="182" t="s">
        <v>117</v>
      </c>
      <c r="H57" s="172" t="s">
        <v>117</v>
      </c>
      <c r="I57" s="172" t="s">
        <v>117</v>
      </c>
      <c r="J57" s="172" t="s">
        <v>117</v>
      </c>
      <c r="K57" s="172" t="s">
        <v>117</v>
      </c>
      <c r="L57" s="172" t="s">
        <v>117</v>
      </c>
      <c r="M57" s="172" t="s">
        <v>117</v>
      </c>
      <c r="N57" s="172" t="s">
        <v>117</v>
      </c>
      <c r="O57" s="172" t="s">
        <v>117</v>
      </c>
      <c r="P57" s="172" t="s">
        <v>117</v>
      </c>
      <c r="Q57" s="185" t="s">
        <v>117</v>
      </c>
      <c r="R57" s="186" t="s">
        <v>117</v>
      </c>
      <c r="S57" s="172" t="s">
        <v>117</v>
      </c>
      <c r="T57" s="172" t="s">
        <v>117</v>
      </c>
      <c r="U57" s="172" t="s">
        <v>117</v>
      </c>
      <c r="V57" s="172" t="s">
        <v>117</v>
      </c>
      <c r="W57" s="172" t="s">
        <v>117</v>
      </c>
      <c r="X57" s="172" t="s">
        <v>117</v>
      </c>
      <c r="Y57" s="172" t="s">
        <v>117</v>
      </c>
      <c r="Z57" s="172" t="s">
        <v>117</v>
      </c>
      <c r="AA57" s="172" t="s">
        <v>117</v>
      </c>
      <c r="AB57" s="172" t="s">
        <v>117</v>
      </c>
      <c r="AC57" s="187" t="s">
        <v>117</v>
      </c>
    </row>
    <row r="58" spans="1:29" ht="14.25" customHeight="1">
      <c r="A58" s="147" t="s">
        <v>237</v>
      </c>
      <c r="B58" s="93" t="s">
        <v>238</v>
      </c>
      <c r="C58" s="173"/>
      <c r="D58" s="171" t="s">
        <v>126</v>
      </c>
      <c r="E58" s="179"/>
      <c r="F58" s="184" t="s">
        <v>117</v>
      </c>
      <c r="G58" s="182" t="s">
        <v>117</v>
      </c>
      <c r="H58" s="172" t="s">
        <v>117</v>
      </c>
      <c r="I58" s="172" t="s">
        <v>117</v>
      </c>
      <c r="J58" s="172" t="s">
        <v>117</v>
      </c>
      <c r="K58" s="172" t="s">
        <v>117</v>
      </c>
      <c r="L58" s="172" t="s">
        <v>117</v>
      </c>
      <c r="M58" s="172" t="s">
        <v>117</v>
      </c>
      <c r="N58" s="172" t="s">
        <v>117</v>
      </c>
      <c r="O58" s="172" t="s">
        <v>117</v>
      </c>
      <c r="P58" s="172" t="s">
        <v>117</v>
      </c>
      <c r="Q58" s="185" t="s">
        <v>117</v>
      </c>
      <c r="R58" s="186" t="s">
        <v>117</v>
      </c>
      <c r="S58" s="172" t="s">
        <v>117</v>
      </c>
      <c r="T58" s="172" t="s">
        <v>117</v>
      </c>
      <c r="U58" s="172" t="s">
        <v>117</v>
      </c>
      <c r="V58" s="172" t="s">
        <v>117</v>
      </c>
      <c r="W58" s="172" t="s">
        <v>117</v>
      </c>
      <c r="X58" s="172" t="s">
        <v>117</v>
      </c>
      <c r="Y58" s="172" t="s">
        <v>117</v>
      </c>
      <c r="Z58" s="172" t="s">
        <v>117</v>
      </c>
      <c r="AA58" s="172" t="s">
        <v>117</v>
      </c>
      <c r="AB58" s="172" t="s">
        <v>117</v>
      </c>
      <c r="AC58" s="187" t="s">
        <v>117</v>
      </c>
    </row>
    <row r="59" spans="1:29" ht="14.25" customHeight="1">
      <c r="A59" s="147" t="s">
        <v>46</v>
      </c>
      <c r="B59" s="93" t="s">
        <v>239</v>
      </c>
      <c r="C59" s="173" t="s">
        <v>117</v>
      </c>
      <c r="D59" s="171" t="s">
        <v>240</v>
      </c>
      <c r="E59" s="179" t="s">
        <v>127</v>
      </c>
      <c r="F59" s="184" t="s">
        <v>135</v>
      </c>
      <c r="G59" s="182" t="s">
        <v>117</v>
      </c>
      <c r="H59" s="172" t="s">
        <v>117</v>
      </c>
      <c r="I59" s="172" t="s">
        <v>117</v>
      </c>
      <c r="J59" s="172" t="s">
        <v>135</v>
      </c>
      <c r="K59" s="172" t="s">
        <v>117</v>
      </c>
      <c r="L59" s="172" t="s">
        <v>117</v>
      </c>
      <c r="M59" s="172" t="s">
        <v>117</v>
      </c>
      <c r="N59" s="172" t="s">
        <v>117</v>
      </c>
      <c r="O59" s="172" t="s">
        <v>117</v>
      </c>
      <c r="P59" s="172" t="s">
        <v>117</v>
      </c>
      <c r="Q59" s="185" t="s">
        <v>117</v>
      </c>
      <c r="R59" s="186" t="s">
        <v>117</v>
      </c>
      <c r="S59" s="172" t="s">
        <v>117</v>
      </c>
      <c r="T59" s="172" t="s">
        <v>117</v>
      </c>
      <c r="U59" s="172" t="s">
        <v>117</v>
      </c>
      <c r="V59" s="172" t="s">
        <v>135</v>
      </c>
      <c r="W59" s="172" t="s">
        <v>117</v>
      </c>
      <c r="X59" s="172" t="s">
        <v>117</v>
      </c>
      <c r="Y59" s="172" t="s">
        <v>117</v>
      </c>
      <c r="Z59" s="172" t="s">
        <v>117</v>
      </c>
      <c r="AA59" s="172" t="s">
        <v>117</v>
      </c>
      <c r="AB59" s="172" t="s">
        <v>117</v>
      </c>
      <c r="AC59" s="187" t="s">
        <v>117</v>
      </c>
    </row>
    <row r="60" spans="1:29" ht="14.25" customHeight="1">
      <c r="A60" s="147" t="s">
        <v>49</v>
      </c>
      <c r="B60" s="93" t="s">
        <v>241</v>
      </c>
      <c r="C60" s="173" t="s">
        <v>117</v>
      </c>
      <c r="D60" s="171" t="s">
        <v>99</v>
      </c>
      <c r="E60" s="179" t="s">
        <v>46</v>
      </c>
      <c r="F60" s="184" t="s">
        <v>117</v>
      </c>
      <c r="G60" s="182" t="s">
        <v>135</v>
      </c>
      <c r="H60" s="172" t="s">
        <v>117</v>
      </c>
      <c r="I60" s="172" t="s">
        <v>117</v>
      </c>
      <c r="J60" s="172" t="s">
        <v>135</v>
      </c>
      <c r="K60" s="172" t="s">
        <v>117</v>
      </c>
      <c r="L60" s="172" t="s">
        <v>117</v>
      </c>
      <c r="M60" s="172" t="s">
        <v>117</v>
      </c>
      <c r="N60" s="172" t="s">
        <v>117</v>
      </c>
      <c r="O60" s="172" t="s">
        <v>117</v>
      </c>
      <c r="P60" s="172" t="s">
        <v>117</v>
      </c>
      <c r="Q60" s="185" t="s">
        <v>117</v>
      </c>
      <c r="R60" s="186" t="s">
        <v>117</v>
      </c>
      <c r="S60" s="172" t="s">
        <v>117</v>
      </c>
      <c r="T60" s="172" t="s">
        <v>117</v>
      </c>
      <c r="U60" s="172" t="s">
        <v>117</v>
      </c>
      <c r="V60" s="172" t="s">
        <v>135</v>
      </c>
      <c r="W60" s="172" t="s">
        <v>117</v>
      </c>
      <c r="X60" s="172" t="s">
        <v>117</v>
      </c>
      <c r="Y60" s="172" t="s">
        <v>117</v>
      </c>
      <c r="Z60" s="172" t="s">
        <v>117</v>
      </c>
      <c r="AA60" s="172" t="s">
        <v>117</v>
      </c>
      <c r="AB60" s="172" t="s">
        <v>117</v>
      </c>
      <c r="AC60" s="187" t="s">
        <v>117</v>
      </c>
    </row>
    <row r="61" spans="1:29" ht="14.25" customHeight="1">
      <c r="A61" s="148" t="s">
        <v>242</v>
      </c>
      <c r="B61" s="94" t="s">
        <v>243</v>
      </c>
      <c r="C61" s="173" t="s">
        <v>117</v>
      </c>
      <c r="D61" s="256" t="e">
        <v>#N/A</v>
      </c>
      <c r="E61" s="179" t="s">
        <v>46</v>
      </c>
      <c r="F61" s="184" t="s">
        <v>117</v>
      </c>
      <c r="G61" s="182" t="s">
        <v>117</v>
      </c>
      <c r="H61" s="172" t="s">
        <v>117</v>
      </c>
      <c r="I61" s="172" t="s">
        <v>117</v>
      </c>
      <c r="J61" s="172" t="s">
        <v>289</v>
      </c>
      <c r="K61" s="172" t="s">
        <v>117</v>
      </c>
      <c r="L61" s="172" t="s">
        <v>117</v>
      </c>
      <c r="M61" s="172" t="s">
        <v>117</v>
      </c>
      <c r="N61" s="172" t="s">
        <v>117</v>
      </c>
      <c r="O61" s="172" t="s">
        <v>117</v>
      </c>
      <c r="P61" s="172" t="s">
        <v>117</v>
      </c>
      <c r="Q61" s="185" t="s">
        <v>117</v>
      </c>
      <c r="R61" s="186" t="s">
        <v>117</v>
      </c>
      <c r="S61" s="172" t="s">
        <v>117</v>
      </c>
      <c r="T61" s="172" t="s">
        <v>117</v>
      </c>
      <c r="U61" s="172" t="s">
        <v>117</v>
      </c>
      <c r="V61" s="172" t="s">
        <v>226</v>
      </c>
      <c r="W61" s="172" t="s">
        <v>117</v>
      </c>
      <c r="X61" s="172" t="s">
        <v>117</v>
      </c>
      <c r="Y61" s="172" t="s">
        <v>117</v>
      </c>
      <c r="Z61" s="172" t="s">
        <v>117</v>
      </c>
      <c r="AA61" s="172" t="s">
        <v>117</v>
      </c>
      <c r="AB61" s="172" t="s">
        <v>117</v>
      </c>
      <c r="AC61" s="187" t="s">
        <v>117</v>
      </c>
    </row>
    <row r="62" spans="1:29" ht="14.25" customHeight="1">
      <c r="A62" s="148" t="s">
        <v>244</v>
      </c>
      <c r="B62" s="94" t="s">
        <v>245</v>
      </c>
      <c r="C62" s="173" t="s">
        <v>117</v>
      </c>
      <c r="D62" s="256" t="e">
        <v>#N/A</v>
      </c>
      <c r="E62" s="179" t="s">
        <v>246</v>
      </c>
      <c r="F62" s="184" t="s">
        <v>117</v>
      </c>
      <c r="G62" s="182" t="s">
        <v>117</v>
      </c>
      <c r="H62" s="172" t="s">
        <v>117</v>
      </c>
      <c r="I62" s="172" t="s">
        <v>117</v>
      </c>
      <c r="J62" s="172" t="s">
        <v>289</v>
      </c>
      <c r="K62" s="172" t="s">
        <v>117</v>
      </c>
      <c r="L62" s="172" t="s">
        <v>117</v>
      </c>
      <c r="M62" s="172" t="s">
        <v>117</v>
      </c>
      <c r="N62" s="172" t="s">
        <v>117</v>
      </c>
      <c r="O62" s="172" t="s">
        <v>117</v>
      </c>
      <c r="P62" s="172" t="s">
        <v>117</v>
      </c>
      <c r="Q62" s="185" t="s">
        <v>117</v>
      </c>
      <c r="R62" s="186" t="s">
        <v>117</v>
      </c>
      <c r="S62" s="172" t="s">
        <v>117</v>
      </c>
      <c r="T62" s="172" t="s">
        <v>117</v>
      </c>
      <c r="U62" s="172" t="s">
        <v>117</v>
      </c>
      <c r="V62" s="172" t="s">
        <v>226</v>
      </c>
      <c r="W62" s="172" t="s">
        <v>117</v>
      </c>
      <c r="X62" s="172" t="s">
        <v>117</v>
      </c>
      <c r="Y62" s="172" t="s">
        <v>117</v>
      </c>
      <c r="Z62" s="172" t="s">
        <v>117</v>
      </c>
      <c r="AA62" s="172" t="s">
        <v>117</v>
      </c>
      <c r="AB62" s="172" t="s">
        <v>117</v>
      </c>
      <c r="AC62" s="187" t="s">
        <v>117</v>
      </c>
    </row>
    <row r="63" spans="1:29" ht="14.25" customHeight="1">
      <c r="A63" s="147" t="s">
        <v>247</v>
      </c>
      <c r="B63" s="93" t="s">
        <v>234</v>
      </c>
      <c r="C63" s="173"/>
      <c r="D63" s="171" t="s">
        <v>98</v>
      </c>
      <c r="E63" s="179"/>
      <c r="F63" s="184" t="s">
        <v>117</v>
      </c>
      <c r="G63" s="182" t="s">
        <v>117</v>
      </c>
      <c r="H63" s="172" t="s">
        <v>117</v>
      </c>
      <c r="I63" s="172" t="s">
        <v>117</v>
      </c>
      <c r="J63" s="172" t="s">
        <v>135</v>
      </c>
      <c r="K63" s="172" t="s">
        <v>117</v>
      </c>
      <c r="L63" s="172" t="s">
        <v>117</v>
      </c>
      <c r="M63" s="172" t="s">
        <v>117</v>
      </c>
      <c r="N63" s="172" t="s">
        <v>117</v>
      </c>
      <c r="O63" s="172" t="s">
        <v>117</v>
      </c>
      <c r="P63" s="172" t="s">
        <v>117</v>
      </c>
      <c r="Q63" s="185" t="s">
        <v>117</v>
      </c>
      <c r="R63" s="186" t="s">
        <v>117</v>
      </c>
      <c r="S63" s="172" t="s">
        <v>117</v>
      </c>
      <c r="T63" s="172" t="s">
        <v>117</v>
      </c>
      <c r="U63" s="172" t="s">
        <v>117</v>
      </c>
      <c r="V63" s="172" t="s">
        <v>142</v>
      </c>
      <c r="W63" s="172" t="s">
        <v>117</v>
      </c>
      <c r="X63" s="172" t="s">
        <v>117</v>
      </c>
      <c r="Y63" s="172" t="s">
        <v>117</v>
      </c>
      <c r="Z63" s="172" t="s">
        <v>117</v>
      </c>
      <c r="AA63" s="172" t="s">
        <v>117</v>
      </c>
      <c r="AB63" s="172" t="s">
        <v>117</v>
      </c>
      <c r="AC63" s="187" t="s">
        <v>117</v>
      </c>
    </row>
    <row r="64" spans="1:29" ht="14.25" customHeight="1">
      <c r="A64" s="147" t="s">
        <v>248</v>
      </c>
      <c r="B64" s="93" t="s">
        <v>249</v>
      </c>
      <c r="C64" s="173" t="s">
        <v>117</v>
      </c>
      <c r="D64" s="171" t="s">
        <v>126</v>
      </c>
      <c r="E64" s="179" t="s">
        <v>127</v>
      </c>
      <c r="F64" s="184" t="s">
        <v>117</v>
      </c>
      <c r="G64" s="182" t="s">
        <v>135</v>
      </c>
      <c r="H64" s="172" t="s">
        <v>117</v>
      </c>
      <c r="I64" s="172" t="s">
        <v>117</v>
      </c>
      <c r="J64" s="172" t="s">
        <v>135</v>
      </c>
      <c r="K64" s="172" t="s">
        <v>117</v>
      </c>
      <c r="L64" s="172" t="s">
        <v>117</v>
      </c>
      <c r="M64" s="172" t="s">
        <v>117</v>
      </c>
      <c r="N64" s="172" t="s">
        <v>117</v>
      </c>
      <c r="O64" s="172" t="s">
        <v>117</v>
      </c>
      <c r="P64" s="172" t="s">
        <v>117</v>
      </c>
      <c r="Q64" s="185" t="s">
        <v>117</v>
      </c>
      <c r="R64" s="186" t="s">
        <v>117</v>
      </c>
      <c r="S64" s="172" t="s">
        <v>117</v>
      </c>
      <c r="T64" s="172" t="s">
        <v>117</v>
      </c>
      <c r="U64" s="172" t="s">
        <v>117</v>
      </c>
      <c r="V64" s="172" t="s">
        <v>135</v>
      </c>
      <c r="W64" s="172" t="s">
        <v>117</v>
      </c>
      <c r="X64" s="172" t="s">
        <v>117</v>
      </c>
      <c r="Y64" s="172" t="s">
        <v>117</v>
      </c>
      <c r="Z64" s="172" t="s">
        <v>117</v>
      </c>
      <c r="AA64" s="172" t="s">
        <v>117</v>
      </c>
      <c r="AB64" s="172" t="s">
        <v>117</v>
      </c>
      <c r="AC64" s="187" t="s">
        <v>117</v>
      </c>
    </row>
    <row r="65" spans="1:29" ht="14.25" customHeight="1">
      <c r="A65" s="147" t="s">
        <v>250</v>
      </c>
      <c r="B65" s="93" t="s">
        <v>238</v>
      </c>
      <c r="C65" s="173" t="s">
        <v>117</v>
      </c>
      <c r="D65" s="171" t="s">
        <v>99</v>
      </c>
      <c r="E65" s="179" t="s">
        <v>46</v>
      </c>
      <c r="F65" s="184" t="s">
        <v>117</v>
      </c>
      <c r="G65" s="182" t="s">
        <v>117</v>
      </c>
      <c r="H65" s="172" t="s">
        <v>117</v>
      </c>
      <c r="I65" s="172" t="s">
        <v>117</v>
      </c>
      <c r="J65" s="172" t="s">
        <v>135</v>
      </c>
      <c r="K65" s="172" t="s">
        <v>117</v>
      </c>
      <c r="L65" s="172" t="s">
        <v>117</v>
      </c>
      <c r="M65" s="172" t="s">
        <v>117</v>
      </c>
      <c r="N65" s="172" t="s">
        <v>117</v>
      </c>
      <c r="O65" s="172" t="s">
        <v>135</v>
      </c>
      <c r="P65" s="172" t="s">
        <v>117</v>
      </c>
      <c r="Q65" s="185" t="s">
        <v>117</v>
      </c>
      <c r="R65" s="186" t="s">
        <v>117</v>
      </c>
      <c r="S65" s="172" t="s">
        <v>117</v>
      </c>
      <c r="T65" s="172" t="s">
        <v>117</v>
      </c>
      <c r="U65" s="172" t="s">
        <v>117</v>
      </c>
      <c r="V65" s="172" t="s">
        <v>142</v>
      </c>
      <c r="W65" s="172" t="s">
        <v>117</v>
      </c>
      <c r="X65" s="172" t="s">
        <v>117</v>
      </c>
      <c r="Y65" s="172" t="s">
        <v>117</v>
      </c>
      <c r="Z65" s="172" t="s">
        <v>142</v>
      </c>
      <c r="AA65" s="172" t="s">
        <v>117</v>
      </c>
      <c r="AB65" s="172" t="s">
        <v>117</v>
      </c>
      <c r="AC65" s="187" t="s">
        <v>117</v>
      </c>
    </row>
    <row r="66" spans="1:29" ht="14.25" customHeight="1">
      <c r="A66" s="148" t="s">
        <v>251</v>
      </c>
      <c r="B66" s="94" t="s">
        <v>252</v>
      </c>
      <c r="C66" s="173" t="s">
        <v>117</v>
      </c>
      <c r="D66" s="256" t="e">
        <v>#N/A</v>
      </c>
      <c r="E66" s="179" t="s">
        <v>46</v>
      </c>
      <c r="F66" s="184" t="s">
        <v>117</v>
      </c>
      <c r="G66" s="182" t="s">
        <v>117</v>
      </c>
      <c r="H66" s="172" t="s">
        <v>117</v>
      </c>
      <c r="I66" s="172" t="s">
        <v>117</v>
      </c>
      <c r="J66" s="172" t="s">
        <v>289</v>
      </c>
      <c r="K66" s="172" t="s">
        <v>117</v>
      </c>
      <c r="L66" s="172" t="s">
        <v>117</v>
      </c>
      <c r="M66" s="172" t="s">
        <v>117</v>
      </c>
      <c r="N66" s="172" t="s">
        <v>117</v>
      </c>
      <c r="O66" s="172" t="s">
        <v>117</v>
      </c>
      <c r="P66" s="172" t="s">
        <v>117</v>
      </c>
      <c r="Q66" s="185" t="s">
        <v>117</v>
      </c>
      <c r="R66" s="186" t="s">
        <v>117</v>
      </c>
      <c r="S66" s="172" t="s">
        <v>117</v>
      </c>
      <c r="T66" s="172" t="s">
        <v>117</v>
      </c>
      <c r="U66" s="172" t="s">
        <v>117</v>
      </c>
      <c r="V66" s="172" t="s">
        <v>226</v>
      </c>
      <c r="W66" s="172" t="s">
        <v>117</v>
      </c>
      <c r="X66" s="172" t="s">
        <v>117</v>
      </c>
      <c r="Y66" s="172" t="s">
        <v>117</v>
      </c>
      <c r="Z66" s="172" t="s">
        <v>117</v>
      </c>
      <c r="AA66" s="172" t="s">
        <v>117</v>
      </c>
      <c r="AB66" s="172" t="s">
        <v>117</v>
      </c>
      <c r="AC66" s="187" t="s">
        <v>117</v>
      </c>
    </row>
    <row r="67" spans="1:29" ht="14.25" customHeight="1">
      <c r="A67" s="148" t="s">
        <v>253</v>
      </c>
      <c r="B67" s="94" t="s">
        <v>254</v>
      </c>
      <c r="C67" s="173" t="s">
        <v>117</v>
      </c>
      <c r="D67" s="256" t="e">
        <v>#N/A</v>
      </c>
      <c r="E67" s="179" t="s">
        <v>246</v>
      </c>
      <c r="F67" s="184" t="s">
        <v>117</v>
      </c>
      <c r="G67" s="182" t="s">
        <v>117</v>
      </c>
      <c r="H67" s="172" t="s">
        <v>117</v>
      </c>
      <c r="I67" s="172" t="s">
        <v>117</v>
      </c>
      <c r="J67" s="172" t="s">
        <v>289</v>
      </c>
      <c r="K67" s="172" t="s">
        <v>117</v>
      </c>
      <c r="L67" s="172" t="s">
        <v>117</v>
      </c>
      <c r="M67" s="172" t="s">
        <v>117</v>
      </c>
      <c r="N67" s="172" t="s">
        <v>117</v>
      </c>
      <c r="O67" s="172" t="s">
        <v>117</v>
      </c>
      <c r="P67" s="172" t="s">
        <v>117</v>
      </c>
      <c r="Q67" s="185" t="s">
        <v>117</v>
      </c>
      <c r="R67" s="186" t="s">
        <v>117</v>
      </c>
      <c r="S67" s="172" t="s">
        <v>117</v>
      </c>
      <c r="T67" s="172" t="s">
        <v>117</v>
      </c>
      <c r="U67" s="172" t="s">
        <v>117</v>
      </c>
      <c r="V67" s="172" t="s">
        <v>226</v>
      </c>
      <c r="W67" s="172" t="s">
        <v>117</v>
      </c>
      <c r="X67" s="172" t="s">
        <v>117</v>
      </c>
      <c r="Y67" s="172" t="s">
        <v>117</v>
      </c>
      <c r="Z67" s="172" t="s">
        <v>117</v>
      </c>
      <c r="AA67" s="172" t="s">
        <v>117</v>
      </c>
      <c r="AB67" s="172" t="s">
        <v>117</v>
      </c>
      <c r="AC67" s="187" t="s">
        <v>117</v>
      </c>
    </row>
    <row r="68" spans="1:29" ht="14.25" customHeight="1">
      <c r="A68" s="147" t="s">
        <v>61</v>
      </c>
      <c r="B68" s="93" t="s">
        <v>255</v>
      </c>
      <c r="C68" s="173"/>
      <c r="D68" s="171" t="s">
        <v>98</v>
      </c>
      <c r="E68" s="179"/>
      <c r="F68" s="184" t="s">
        <v>117</v>
      </c>
      <c r="G68" s="182" t="s">
        <v>117</v>
      </c>
      <c r="H68" s="172" t="s">
        <v>117</v>
      </c>
      <c r="I68" s="172" t="s">
        <v>117</v>
      </c>
      <c r="J68" s="172" t="s">
        <v>135</v>
      </c>
      <c r="K68" s="172" t="s">
        <v>117</v>
      </c>
      <c r="L68" s="172" t="s">
        <v>117</v>
      </c>
      <c r="M68" s="172" t="s">
        <v>117</v>
      </c>
      <c r="N68" s="172" t="s">
        <v>117</v>
      </c>
      <c r="O68" s="172" t="s">
        <v>117</v>
      </c>
      <c r="P68" s="172" t="s">
        <v>117</v>
      </c>
      <c r="Q68" s="185" t="s">
        <v>117</v>
      </c>
      <c r="R68" s="186" t="s">
        <v>117</v>
      </c>
      <c r="S68" s="172" t="s">
        <v>117</v>
      </c>
      <c r="T68" s="172" t="s">
        <v>117</v>
      </c>
      <c r="U68" s="172" t="s">
        <v>117</v>
      </c>
      <c r="V68" s="172" t="s">
        <v>142</v>
      </c>
      <c r="W68" s="172" t="s">
        <v>117</v>
      </c>
      <c r="X68" s="172" t="s">
        <v>117</v>
      </c>
      <c r="Y68" s="172" t="s">
        <v>117</v>
      </c>
      <c r="Z68" s="172" t="s">
        <v>117</v>
      </c>
      <c r="AA68" s="172" t="s">
        <v>117</v>
      </c>
      <c r="AB68" s="172" t="s">
        <v>117</v>
      </c>
      <c r="AC68" s="187" t="s">
        <v>135</v>
      </c>
    </row>
    <row r="69" spans="1:29" ht="14.25" customHeight="1">
      <c r="A69" s="147" t="s">
        <v>53</v>
      </c>
      <c r="B69" s="93" t="s">
        <v>256</v>
      </c>
      <c r="C69" s="173"/>
      <c r="D69" s="171" t="s">
        <v>126</v>
      </c>
      <c r="E69" s="179"/>
      <c r="F69" s="184" t="s">
        <v>117</v>
      </c>
      <c r="G69" s="182" t="s">
        <v>117</v>
      </c>
      <c r="H69" s="172" t="s">
        <v>117</v>
      </c>
      <c r="I69" s="172" t="s">
        <v>117</v>
      </c>
      <c r="J69" s="172" t="s">
        <v>117</v>
      </c>
      <c r="K69" s="172" t="s">
        <v>117</v>
      </c>
      <c r="L69" s="172" t="s">
        <v>117</v>
      </c>
      <c r="M69" s="172" t="s">
        <v>117</v>
      </c>
      <c r="N69" s="172" t="s">
        <v>117</v>
      </c>
      <c r="O69" s="172" t="s">
        <v>117</v>
      </c>
      <c r="P69" s="172" t="s">
        <v>117</v>
      </c>
      <c r="Q69" s="185" t="s">
        <v>117</v>
      </c>
      <c r="R69" s="186" t="s">
        <v>117</v>
      </c>
      <c r="S69" s="172" t="s">
        <v>117</v>
      </c>
      <c r="T69" s="172" t="s">
        <v>117</v>
      </c>
      <c r="U69" s="172" t="s">
        <v>117</v>
      </c>
      <c r="V69" s="172" t="s">
        <v>117</v>
      </c>
      <c r="W69" s="172" t="s">
        <v>117</v>
      </c>
      <c r="X69" s="172" t="s">
        <v>117</v>
      </c>
      <c r="Y69" s="172" t="s">
        <v>117</v>
      </c>
      <c r="Z69" s="172" t="s">
        <v>117</v>
      </c>
      <c r="AA69" s="172" t="s">
        <v>117</v>
      </c>
      <c r="AB69" s="172" t="s">
        <v>117</v>
      </c>
      <c r="AC69" s="187" t="s">
        <v>117</v>
      </c>
    </row>
    <row r="70" spans="1:29" ht="14.25" customHeight="1">
      <c r="A70" s="148" t="s">
        <v>257</v>
      </c>
      <c r="B70" s="94" t="s">
        <v>258</v>
      </c>
      <c r="C70" s="173" t="s">
        <v>117</v>
      </c>
      <c r="D70" s="256" t="e">
        <v>#N/A</v>
      </c>
      <c r="E70" s="180" t="s">
        <v>259</v>
      </c>
      <c r="F70" s="184" t="s">
        <v>117</v>
      </c>
      <c r="G70" s="182" t="s">
        <v>117</v>
      </c>
      <c r="H70" s="172" t="s">
        <v>226</v>
      </c>
      <c r="I70" s="172" t="s">
        <v>117</v>
      </c>
      <c r="J70" s="172" t="s">
        <v>117</v>
      </c>
      <c r="K70" s="172" t="s">
        <v>117</v>
      </c>
      <c r="L70" s="172" t="s">
        <v>117</v>
      </c>
      <c r="M70" s="172" t="s">
        <v>117</v>
      </c>
      <c r="N70" s="172" t="s">
        <v>117</v>
      </c>
      <c r="O70" s="172" t="s">
        <v>117</v>
      </c>
      <c r="P70" s="172" t="s">
        <v>117</v>
      </c>
      <c r="Q70" s="185" t="s">
        <v>117</v>
      </c>
      <c r="R70" s="186" t="s">
        <v>117</v>
      </c>
      <c r="S70" s="172" t="s">
        <v>117</v>
      </c>
      <c r="T70" s="172" t="s">
        <v>117</v>
      </c>
      <c r="U70" s="172" t="s">
        <v>117</v>
      </c>
      <c r="V70" s="172" t="s">
        <v>117</v>
      </c>
      <c r="W70" s="172" t="s">
        <v>117</v>
      </c>
      <c r="X70" s="172" t="s">
        <v>117</v>
      </c>
      <c r="Y70" s="172" t="s">
        <v>117</v>
      </c>
      <c r="Z70" s="172" t="s">
        <v>117</v>
      </c>
      <c r="AA70" s="172" t="s">
        <v>117</v>
      </c>
      <c r="AB70" s="172" t="s">
        <v>117</v>
      </c>
      <c r="AC70" s="187" t="s">
        <v>117</v>
      </c>
    </row>
    <row r="71" spans="1:29" ht="14.25" customHeight="1">
      <c r="A71" s="148" t="s">
        <v>260</v>
      </c>
      <c r="B71" s="94" t="s">
        <v>261</v>
      </c>
      <c r="C71" s="173" t="s">
        <v>117</v>
      </c>
      <c r="D71" s="256" t="e">
        <v>#N/A</v>
      </c>
      <c r="E71" s="179" t="s">
        <v>56</v>
      </c>
      <c r="F71" s="184" t="s">
        <v>117</v>
      </c>
      <c r="G71" s="182" t="s">
        <v>117</v>
      </c>
      <c r="H71" s="172" t="s">
        <v>226</v>
      </c>
      <c r="I71" s="172" t="s">
        <v>117</v>
      </c>
      <c r="J71" s="172" t="s">
        <v>117</v>
      </c>
      <c r="K71" s="172" t="s">
        <v>117</v>
      </c>
      <c r="L71" s="172" t="s">
        <v>117</v>
      </c>
      <c r="M71" s="172" t="s">
        <v>117</v>
      </c>
      <c r="N71" s="172" t="s">
        <v>117</v>
      </c>
      <c r="O71" s="172" t="s">
        <v>117</v>
      </c>
      <c r="P71" s="172" t="s">
        <v>117</v>
      </c>
      <c r="Q71" s="185" t="s">
        <v>117</v>
      </c>
      <c r="R71" s="186" t="s">
        <v>117</v>
      </c>
      <c r="S71" s="172" t="s">
        <v>117</v>
      </c>
      <c r="T71" s="172" t="s">
        <v>117</v>
      </c>
      <c r="U71" s="172" t="s">
        <v>117</v>
      </c>
      <c r="V71" s="172" t="s">
        <v>117</v>
      </c>
      <c r="W71" s="172" t="s">
        <v>117</v>
      </c>
      <c r="X71" s="172" t="s">
        <v>117</v>
      </c>
      <c r="Y71" s="172" t="s">
        <v>117</v>
      </c>
      <c r="Z71" s="172" t="s">
        <v>117</v>
      </c>
      <c r="AA71" s="172" t="s">
        <v>117</v>
      </c>
      <c r="AB71" s="172" t="s">
        <v>117</v>
      </c>
      <c r="AC71" s="187" t="s">
        <v>117</v>
      </c>
    </row>
    <row r="72" spans="1:29" ht="14.25" customHeight="1">
      <c r="A72" s="147" t="s">
        <v>62</v>
      </c>
      <c r="B72" s="93" t="s">
        <v>262</v>
      </c>
      <c r="C72" s="173"/>
      <c r="D72" s="171" t="s">
        <v>103</v>
      </c>
      <c r="E72" s="179"/>
      <c r="F72" s="184" t="s">
        <v>117</v>
      </c>
      <c r="G72" s="182" t="s">
        <v>117</v>
      </c>
      <c r="H72" s="172" t="s">
        <v>142</v>
      </c>
      <c r="I72" s="172" t="s">
        <v>117</v>
      </c>
      <c r="J72" s="172" t="s">
        <v>117</v>
      </c>
      <c r="K72" s="172" t="s">
        <v>117</v>
      </c>
      <c r="L72" s="172" t="s">
        <v>117</v>
      </c>
      <c r="M72" s="172" t="s">
        <v>117</v>
      </c>
      <c r="N72" s="172" t="s">
        <v>117</v>
      </c>
      <c r="O72" s="172" t="s">
        <v>117</v>
      </c>
      <c r="P72" s="172" t="s">
        <v>117</v>
      </c>
      <c r="Q72" s="185" t="s">
        <v>117</v>
      </c>
      <c r="R72" s="186" t="s">
        <v>117</v>
      </c>
      <c r="S72" s="172" t="s">
        <v>117</v>
      </c>
      <c r="T72" s="172" t="s">
        <v>117</v>
      </c>
      <c r="U72" s="172" t="s">
        <v>117</v>
      </c>
      <c r="V72" s="172" t="s">
        <v>117</v>
      </c>
      <c r="W72" s="172" t="s">
        <v>117</v>
      </c>
      <c r="X72" s="172" t="s">
        <v>117</v>
      </c>
      <c r="Y72" s="172" t="s">
        <v>117</v>
      </c>
      <c r="Z72" s="172" t="s">
        <v>117</v>
      </c>
      <c r="AA72" s="172" t="s">
        <v>117</v>
      </c>
      <c r="AB72" s="172" t="s">
        <v>117</v>
      </c>
      <c r="AC72" s="187" t="s">
        <v>142</v>
      </c>
    </row>
    <row r="73" spans="1:29" ht="14.25" customHeight="1">
      <c r="A73" s="147" t="s">
        <v>263</v>
      </c>
      <c r="B73" s="93" t="s">
        <v>264</v>
      </c>
      <c r="C73" s="173" t="s">
        <v>117</v>
      </c>
      <c r="D73" s="171" t="s">
        <v>98</v>
      </c>
      <c r="E73" s="179" t="s">
        <v>246</v>
      </c>
      <c r="F73" s="184" t="s">
        <v>117</v>
      </c>
      <c r="G73" s="182" t="s">
        <v>117</v>
      </c>
      <c r="H73" s="172" t="s">
        <v>142</v>
      </c>
      <c r="I73" s="172" t="s">
        <v>117</v>
      </c>
      <c r="J73" s="172" t="s">
        <v>117</v>
      </c>
      <c r="K73" s="172" t="s">
        <v>117</v>
      </c>
      <c r="L73" s="172" t="s">
        <v>117</v>
      </c>
      <c r="M73" s="172" t="s">
        <v>117</v>
      </c>
      <c r="N73" s="172" t="s">
        <v>117</v>
      </c>
      <c r="O73" s="172" t="s">
        <v>117</v>
      </c>
      <c r="P73" s="172" t="s">
        <v>117</v>
      </c>
      <c r="Q73" s="185" t="s">
        <v>117</v>
      </c>
      <c r="R73" s="186" t="s">
        <v>117</v>
      </c>
      <c r="S73" s="172" t="s">
        <v>117</v>
      </c>
      <c r="T73" s="172" t="s">
        <v>117</v>
      </c>
      <c r="U73" s="172" t="s">
        <v>117</v>
      </c>
      <c r="V73" s="172" t="s">
        <v>117</v>
      </c>
      <c r="W73" s="172" t="s">
        <v>117</v>
      </c>
      <c r="X73" s="172" t="s">
        <v>117</v>
      </c>
      <c r="Y73" s="172" t="s">
        <v>117</v>
      </c>
      <c r="Z73" s="172" t="s">
        <v>117</v>
      </c>
      <c r="AA73" s="172" t="s">
        <v>117</v>
      </c>
      <c r="AB73" s="172" t="s">
        <v>117</v>
      </c>
      <c r="AC73" s="187" t="s">
        <v>117</v>
      </c>
    </row>
    <row r="74" spans="1:29" ht="14.25" customHeight="1">
      <c r="A74" s="147" t="s">
        <v>265</v>
      </c>
      <c r="B74" s="93" t="s">
        <v>266</v>
      </c>
      <c r="C74" s="173" t="s">
        <v>117</v>
      </c>
      <c r="D74" s="171" t="s">
        <v>99</v>
      </c>
      <c r="E74" s="180" t="s">
        <v>267</v>
      </c>
      <c r="F74" s="184" t="s">
        <v>117</v>
      </c>
      <c r="G74" s="182" t="s">
        <v>117</v>
      </c>
      <c r="H74" s="172" t="s">
        <v>142</v>
      </c>
      <c r="I74" s="172" t="s">
        <v>117</v>
      </c>
      <c r="J74" s="172" t="s">
        <v>117</v>
      </c>
      <c r="K74" s="172" t="s">
        <v>117</v>
      </c>
      <c r="L74" s="172" t="s">
        <v>117</v>
      </c>
      <c r="M74" s="172" t="s">
        <v>117</v>
      </c>
      <c r="N74" s="172" t="s">
        <v>117</v>
      </c>
      <c r="O74" s="172" t="s">
        <v>117</v>
      </c>
      <c r="P74" s="172" t="s">
        <v>117</v>
      </c>
      <c r="Q74" s="185" t="s">
        <v>117</v>
      </c>
      <c r="R74" s="186" t="s">
        <v>117</v>
      </c>
      <c r="S74" s="172" t="s">
        <v>142</v>
      </c>
      <c r="T74" s="172" t="s">
        <v>117</v>
      </c>
      <c r="U74" s="172" t="s">
        <v>117</v>
      </c>
      <c r="V74" s="172" t="s">
        <v>117</v>
      </c>
      <c r="W74" s="172" t="s">
        <v>117</v>
      </c>
      <c r="X74" s="172" t="s">
        <v>117</v>
      </c>
      <c r="Y74" s="172" t="s">
        <v>117</v>
      </c>
      <c r="Z74" s="172" t="s">
        <v>117</v>
      </c>
      <c r="AA74" s="172" t="s">
        <v>117</v>
      </c>
      <c r="AB74" s="172" t="s">
        <v>117</v>
      </c>
      <c r="AC74" s="187" t="s">
        <v>117</v>
      </c>
    </row>
    <row r="75" spans="1:29" ht="14.25" customHeight="1">
      <c r="A75" s="148" t="s">
        <v>268</v>
      </c>
      <c r="B75" s="94" t="s">
        <v>269</v>
      </c>
      <c r="C75" s="173" t="s">
        <v>117</v>
      </c>
      <c r="D75" s="256" t="e">
        <v>#N/A</v>
      </c>
      <c r="E75" s="180" t="s">
        <v>58</v>
      </c>
      <c r="F75" s="184" t="s">
        <v>117</v>
      </c>
      <c r="G75" s="182" t="s">
        <v>117</v>
      </c>
      <c r="H75" s="172" t="s">
        <v>226</v>
      </c>
      <c r="I75" s="172" t="s">
        <v>117</v>
      </c>
      <c r="J75" s="172" t="s">
        <v>117</v>
      </c>
      <c r="K75" s="172" t="s">
        <v>117</v>
      </c>
      <c r="L75" s="172" t="s">
        <v>117</v>
      </c>
      <c r="M75" s="172" t="s">
        <v>117</v>
      </c>
      <c r="N75" s="172" t="s">
        <v>117</v>
      </c>
      <c r="O75" s="172" t="s">
        <v>117</v>
      </c>
      <c r="P75" s="172" t="s">
        <v>117</v>
      </c>
      <c r="Q75" s="185" t="s">
        <v>117</v>
      </c>
      <c r="R75" s="186" t="s">
        <v>117</v>
      </c>
      <c r="S75" s="172" t="s">
        <v>226</v>
      </c>
      <c r="T75" s="172" t="s">
        <v>117</v>
      </c>
      <c r="U75" s="172" t="s">
        <v>117</v>
      </c>
      <c r="V75" s="172" t="s">
        <v>117</v>
      </c>
      <c r="W75" s="172" t="s">
        <v>117</v>
      </c>
      <c r="X75" s="172" t="s">
        <v>117</v>
      </c>
      <c r="Y75" s="172" t="s">
        <v>117</v>
      </c>
      <c r="Z75" s="172" t="s">
        <v>117</v>
      </c>
      <c r="AA75" s="172" t="s">
        <v>117</v>
      </c>
      <c r="AB75" s="172" t="s">
        <v>117</v>
      </c>
      <c r="AC75" s="187" t="s">
        <v>117</v>
      </c>
    </row>
    <row r="76" spans="1:29" ht="14.25" customHeight="1">
      <c r="A76" s="148" t="s">
        <v>270</v>
      </c>
      <c r="B76" s="94" t="s">
        <v>271</v>
      </c>
      <c r="C76" s="173"/>
      <c r="D76" s="256" t="e">
        <v>#N/A</v>
      </c>
      <c r="E76" s="180"/>
      <c r="F76" s="184" t="s">
        <v>117</v>
      </c>
      <c r="G76" s="182" t="s">
        <v>117</v>
      </c>
      <c r="H76" s="172" t="s">
        <v>226</v>
      </c>
      <c r="I76" s="172" t="s">
        <v>117</v>
      </c>
      <c r="J76" s="172" t="s">
        <v>117</v>
      </c>
      <c r="K76" s="172" t="s">
        <v>117</v>
      </c>
      <c r="L76" s="172" t="s">
        <v>117</v>
      </c>
      <c r="M76" s="172" t="s">
        <v>117</v>
      </c>
      <c r="N76" s="172" t="s">
        <v>117</v>
      </c>
      <c r="O76" s="172" t="s">
        <v>117</v>
      </c>
      <c r="P76" s="172" t="s">
        <v>117</v>
      </c>
      <c r="Q76" s="185" t="s">
        <v>117</v>
      </c>
      <c r="R76" s="186" t="s">
        <v>117</v>
      </c>
      <c r="S76" s="172" t="s">
        <v>117</v>
      </c>
      <c r="T76" s="172" t="s">
        <v>117</v>
      </c>
      <c r="U76" s="172" t="s">
        <v>117</v>
      </c>
      <c r="V76" s="172" t="s">
        <v>117</v>
      </c>
      <c r="W76" s="172" t="s">
        <v>117</v>
      </c>
      <c r="X76" s="172" t="s">
        <v>117</v>
      </c>
      <c r="Y76" s="172" t="s">
        <v>117</v>
      </c>
      <c r="Z76" s="172" t="s">
        <v>117</v>
      </c>
      <c r="AA76" s="172" t="s">
        <v>117</v>
      </c>
      <c r="AB76" s="172" t="s">
        <v>117</v>
      </c>
      <c r="AC76" s="187" t="s">
        <v>117</v>
      </c>
    </row>
    <row r="77" spans="1:29" ht="14.25" customHeight="1">
      <c r="A77" s="147" t="s">
        <v>272</v>
      </c>
      <c r="B77" s="93" t="s">
        <v>273</v>
      </c>
      <c r="C77" s="173"/>
      <c r="D77" s="171" t="s">
        <v>98</v>
      </c>
      <c r="E77" s="180"/>
      <c r="F77" s="184" t="s">
        <v>117</v>
      </c>
      <c r="G77" s="182" t="s">
        <v>117</v>
      </c>
      <c r="H77" s="172" t="s">
        <v>117</v>
      </c>
      <c r="I77" s="172" t="s">
        <v>117</v>
      </c>
      <c r="J77" s="172" t="s">
        <v>117</v>
      </c>
      <c r="K77" s="172" t="s">
        <v>117</v>
      </c>
      <c r="L77" s="172" t="s">
        <v>117</v>
      </c>
      <c r="M77" s="172" t="s">
        <v>117</v>
      </c>
      <c r="N77" s="172" t="s">
        <v>117</v>
      </c>
      <c r="O77" s="172" t="s">
        <v>117</v>
      </c>
      <c r="P77" s="172" t="s">
        <v>117</v>
      </c>
      <c r="Q77" s="185" t="s">
        <v>117</v>
      </c>
      <c r="R77" s="186" t="s">
        <v>117</v>
      </c>
      <c r="S77" s="172" t="s">
        <v>117</v>
      </c>
      <c r="T77" s="172" t="s">
        <v>117</v>
      </c>
      <c r="U77" s="172" t="s">
        <v>117</v>
      </c>
      <c r="V77" s="172" t="s">
        <v>117</v>
      </c>
      <c r="W77" s="172" t="s">
        <v>117</v>
      </c>
      <c r="X77" s="172" t="s">
        <v>117</v>
      </c>
      <c r="Y77" s="172" t="s">
        <v>117</v>
      </c>
      <c r="Z77" s="172" t="s">
        <v>117</v>
      </c>
      <c r="AA77" s="172" t="s">
        <v>117</v>
      </c>
      <c r="AB77" s="172" t="s">
        <v>117</v>
      </c>
      <c r="AC77" s="187" t="s">
        <v>117</v>
      </c>
    </row>
    <row r="78" spans="1:29" ht="14.25" customHeight="1">
      <c r="A78" s="147" t="s">
        <v>274</v>
      </c>
      <c r="B78" s="93" t="s">
        <v>275</v>
      </c>
      <c r="C78" s="173"/>
      <c r="D78" s="171" t="s">
        <v>99</v>
      </c>
      <c r="E78" s="180"/>
      <c r="F78" s="184" t="s">
        <v>117</v>
      </c>
      <c r="G78" s="182" t="s">
        <v>117</v>
      </c>
      <c r="H78" s="172" t="s">
        <v>117</v>
      </c>
      <c r="I78" s="172" t="s">
        <v>117</v>
      </c>
      <c r="J78" s="172" t="s">
        <v>117</v>
      </c>
      <c r="K78" s="172" t="s">
        <v>117</v>
      </c>
      <c r="L78" s="172" t="s">
        <v>117</v>
      </c>
      <c r="M78" s="172" t="s">
        <v>117</v>
      </c>
      <c r="N78" s="172" t="s">
        <v>117</v>
      </c>
      <c r="O78" s="172" t="s">
        <v>117</v>
      </c>
      <c r="P78" s="172" t="s">
        <v>117</v>
      </c>
      <c r="Q78" s="185" t="s">
        <v>117</v>
      </c>
      <c r="R78" s="186" t="s">
        <v>117</v>
      </c>
      <c r="S78" s="172" t="s">
        <v>117</v>
      </c>
      <c r="T78" s="172" t="s">
        <v>117</v>
      </c>
      <c r="U78" s="172" t="s">
        <v>117</v>
      </c>
      <c r="V78" s="172" t="s">
        <v>117</v>
      </c>
      <c r="W78" s="172" t="s">
        <v>117</v>
      </c>
      <c r="X78" s="172" t="s">
        <v>117</v>
      </c>
      <c r="Y78" s="172" t="s">
        <v>117</v>
      </c>
      <c r="Z78" s="172" t="s">
        <v>117</v>
      </c>
      <c r="AA78" s="172" t="s">
        <v>117</v>
      </c>
      <c r="AB78" s="172" t="s">
        <v>117</v>
      </c>
      <c r="AC78" s="187" t="s">
        <v>117</v>
      </c>
    </row>
    <row r="79" spans="1:29" ht="14.25" customHeight="1">
      <c r="A79" s="147" t="s">
        <v>276</v>
      </c>
      <c r="B79" s="93"/>
      <c r="C79" s="173"/>
      <c r="D79" s="171" t="s">
        <v>99</v>
      </c>
      <c r="E79" s="180"/>
      <c r="F79" s="184" t="s">
        <v>117</v>
      </c>
      <c r="G79" s="184" t="s">
        <v>117</v>
      </c>
      <c r="H79" s="172" t="s">
        <v>142</v>
      </c>
      <c r="I79" s="172" t="s">
        <v>117</v>
      </c>
      <c r="J79" s="172" t="s">
        <v>117</v>
      </c>
      <c r="K79" s="172" t="s">
        <v>117</v>
      </c>
      <c r="L79" s="172" t="s">
        <v>117</v>
      </c>
      <c r="M79" s="172" t="s">
        <v>117</v>
      </c>
      <c r="N79" s="172" t="s">
        <v>117</v>
      </c>
      <c r="O79" s="172" t="s">
        <v>117</v>
      </c>
      <c r="P79" s="172" t="s">
        <v>117</v>
      </c>
      <c r="Q79" s="185" t="s">
        <v>117</v>
      </c>
      <c r="R79" s="186" t="s">
        <v>117</v>
      </c>
      <c r="S79" s="172" t="s">
        <v>142</v>
      </c>
      <c r="T79" s="172" t="s">
        <v>117</v>
      </c>
      <c r="U79" s="172" t="s">
        <v>117</v>
      </c>
      <c r="V79" s="172" t="s">
        <v>117</v>
      </c>
      <c r="W79" s="172" t="s">
        <v>117</v>
      </c>
      <c r="X79" s="172" t="s">
        <v>117</v>
      </c>
      <c r="Y79" s="172" t="s">
        <v>117</v>
      </c>
      <c r="Z79" s="172" t="s">
        <v>117</v>
      </c>
      <c r="AA79" s="172" t="s">
        <v>117</v>
      </c>
      <c r="AB79" s="172" t="s">
        <v>117</v>
      </c>
      <c r="AC79" s="187" t="s">
        <v>117</v>
      </c>
    </row>
    <row r="80" spans="1:29" ht="14.25" customHeight="1">
      <c r="A80" s="147" t="s">
        <v>56</v>
      </c>
      <c r="B80" s="93" t="s">
        <v>277</v>
      </c>
      <c r="C80" s="173" t="s">
        <v>117</v>
      </c>
      <c r="D80" s="171" t="s">
        <v>126</v>
      </c>
      <c r="E80" s="179" t="s">
        <v>246</v>
      </c>
      <c r="F80" s="184" t="s">
        <v>135</v>
      </c>
      <c r="G80" s="182" t="s">
        <v>117</v>
      </c>
      <c r="H80" s="172" t="s">
        <v>135</v>
      </c>
      <c r="I80" s="172" t="s">
        <v>117</v>
      </c>
      <c r="J80" s="172" t="s">
        <v>117</v>
      </c>
      <c r="K80" s="172" t="s">
        <v>117</v>
      </c>
      <c r="L80" s="172" t="s">
        <v>117</v>
      </c>
      <c r="M80" s="172" t="s">
        <v>117</v>
      </c>
      <c r="N80" s="172" t="s">
        <v>117</v>
      </c>
      <c r="O80" s="172" t="s">
        <v>117</v>
      </c>
      <c r="P80" s="172" t="s">
        <v>117</v>
      </c>
      <c r="Q80" s="185" t="s">
        <v>117</v>
      </c>
      <c r="R80" s="186" t="s">
        <v>117</v>
      </c>
      <c r="S80" s="172" t="s">
        <v>117</v>
      </c>
      <c r="T80" s="172" t="s">
        <v>117</v>
      </c>
      <c r="U80" s="172" t="s">
        <v>117</v>
      </c>
      <c r="V80" s="172" t="s">
        <v>117</v>
      </c>
      <c r="W80" s="172" t="s">
        <v>117</v>
      </c>
      <c r="X80" s="172" t="s">
        <v>117</v>
      </c>
      <c r="Y80" s="172" t="s">
        <v>117</v>
      </c>
      <c r="Z80" s="172" t="s">
        <v>117</v>
      </c>
      <c r="AA80" s="172" t="s">
        <v>117</v>
      </c>
      <c r="AB80" s="172" t="s">
        <v>117</v>
      </c>
      <c r="AC80" s="187" t="s">
        <v>117</v>
      </c>
    </row>
    <row r="81" spans="1:33" ht="14.25" customHeight="1">
      <c r="A81" s="147" t="s">
        <v>278</v>
      </c>
      <c r="B81" s="93" t="s">
        <v>279</v>
      </c>
      <c r="C81" s="173" t="s">
        <v>117</v>
      </c>
      <c r="D81" s="171" t="s">
        <v>126</v>
      </c>
      <c r="E81" s="179" t="s">
        <v>246</v>
      </c>
      <c r="F81" s="184" t="s">
        <v>117</v>
      </c>
      <c r="G81" s="182" t="s">
        <v>573</v>
      </c>
      <c r="H81" s="172" t="s">
        <v>135</v>
      </c>
      <c r="I81" s="172" t="s">
        <v>117</v>
      </c>
      <c r="J81" s="172" t="s">
        <v>117</v>
      </c>
      <c r="K81" s="172" t="s">
        <v>117</v>
      </c>
      <c r="L81" s="172" t="s">
        <v>117</v>
      </c>
      <c r="M81" s="172" t="s">
        <v>117</v>
      </c>
      <c r="N81" s="172" t="s">
        <v>117</v>
      </c>
      <c r="O81" s="172" t="s">
        <v>117</v>
      </c>
      <c r="P81" s="172" t="s">
        <v>117</v>
      </c>
      <c r="Q81" s="185" t="s">
        <v>117</v>
      </c>
      <c r="R81" s="186" t="s">
        <v>117</v>
      </c>
      <c r="S81" s="172" t="s">
        <v>135</v>
      </c>
      <c r="T81" s="172" t="s">
        <v>117</v>
      </c>
      <c r="U81" s="172" t="s">
        <v>117</v>
      </c>
      <c r="V81" s="172" t="s">
        <v>117</v>
      </c>
      <c r="W81" s="172" t="s">
        <v>117</v>
      </c>
      <c r="X81" s="172" t="s">
        <v>117</v>
      </c>
      <c r="Y81" s="172" t="s">
        <v>117</v>
      </c>
      <c r="Z81" s="172" t="s">
        <v>117</v>
      </c>
      <c r="AA81" s="172" t="s">
        <v>117</v>
      </c>
      <c r="AB81" s="172" t="s">
        <v>117</v>
      </c>
      <c r="AC81" s="187" t="s">
        <v>117</v>
      </c>
    </row>
    <row r="82" spans="1:33" ht="14.25" customHeight="1">
      <c r="A82" s="148" t="s">
        <v>280</v>
      </c>
      <c r="B82" s="94" t="s">
        <v>281</v>
      </c>
      <c r="C82" s="173" t="s">
        <v>117</v>
      </c>
      <c r="D82" s="256" t="e">
        <v>#N/A</v>
      </c>
      <c r="E82" s="179" t="s">
        <v>56</v>
      </c>
      <c r="F82" s="184" t="s">
        <v>117</v>
      </c>
      <c r="G82" s="182" t="s">
        <v>117</v>
      </c>
      <c r="H82" s="172" t="s">
        <v>226</v>
      </c>
      <c r="I82" s="172" t="s">
        <v>117</v>
      </c>
      <c r="J82" s="172" t="s">
        <v>117</v>
      </c>
      <c r="K82" s="172" t="s">
        <v>117</v>
      </c>
      <c r="L82" s="172" t="s">
        <v>117</v>
      </c>
      <c r="M82" s="172" t="s">
        <v>117</v>
      </c>
      <c r="N82" s="172" t="s">
        <v>117</v>
      </c>
      <c r="O82" s="172" t="s">
        <v>117</v>
      </c>
      <c r="P82" s="172" t="s">
        <v>117</v>
      </c>
      <c r="Q82" s="185" t="s">
        <v>117</v>
      </c>
      <c r="R82" s="186" t="s">
        <v>117</v>
      </c>
      <c r="S82" s="172" t="s">
        <v>117</v>
      </c>
      <c r="T82" s="172" t="s">
        <v>117</v>
      </c>
      <c r="U82" s="172" t="s">
        <v>117</v>
      </c>
      <c r="V82" s="172" t="s">
        <v>117</v>
      </c>
      <c r="W82" s="172" t="s">
        <v>117</v>
      </c>
      <c r="X82" s="172" t="s">
        <v>117</v>
      </c>
      <c r="Y82" s="172" t="s">
        <v>117</v>
      </c>
      <c r="Z82" s="172" t="s">
        <v>117</v>
      </c>
      <c r="AA82" s="172" t="s">
        <v>117</v>
      </c>
      <c r="AB82" s="172" t="s">
        <v>117</v>
      </c>
      <c r="AC82" s="187" t="s">
        <v>117</v>
      </c>
    </row>
    <row r="83" spans="1:33" ht="14.25" customHeight="1">
      <c r="A83" s="148" t="s">
        <v>282</v>
      </c>
      <c r="B83" s="94" t="s">
        <v>283</v>
      </c>
      <c r="C83" s="173" t="s">
        <v>117</v>
      </c>
      <c r="D83" s="256" t="e">
        <v>#N/A</v>
      </c>
      <c r="E83" s="179" t="s">
        <v>56</v>
      </c>
      <c r="F83" s="184" t="s">
        <v>117</v>
      </c>
      <c r="G83" s="182" t="s">
        <v>117</v>
      </c>
      <c r="H83" s="172" t="s">
        <v>226</v>
      </c>
      <c r="I83" s="172" t="s">
        <v>117</v>
      </c>
      <c r="J83" s="172" t="s">
        <v>117</v>
      </c>
      <c r="K83" s="172" t="s">
        <v>117</v>
      </c>
      <c r="L83" s="172" t="s">
        <v>117</v>
      </c>
      <c r="M83" s="172" t="s">
        <v>117</v>
      </c>
      <c r="N83" s="172" t="s">
        <v>117</v>
      </c>
      <c r="O83" s="172" t="s">
        <v>289</v>
      </c>
      <c r="P83" s="172" t="s">
        <v>117</v>
      </c>
      <c r="Q83" s="185" t="s">
        <v>117</v>
      </c>
      <c r="R83" s="186" t="s">
        <v>117</v>
      </c>
      <c r="S83" s="172" t="s">
        <v>117</v>
      </c>
      <c r="T83" s="172" t="s">
        <v>117</v>
      </c>
      <c r="U83" s="172" t="s">
        <v>117</v>
      </c>
      <c r="V83" s="172" t="s">
        <v>117</v>
      </c>
      <c r="W83" s="172" t="s">
        <v>117</v>
      </c>
      <c r="X83" s="172" t="s">
        <v>117</v>
      </c>
      <c r="Y83" s="172" t="s">
        <v>117</v>
      </c>
      <c r="Z83" s="172" t="s">
        <v>226</v>
      </c>
      <c r="AA83" s="172" t="s">
        <v>117</v>
      </c>
      <c r="AB83" s="172" t="s">
        <v>117</v>
      </c>
      <c r="AC83" s="187" t="s">
        <v>117</v>
      </c>
    </row>
    <row r="84" spans="1:33" ht="14.25" customHeight="1">
      <c r="A84" s="147" t="s">
        <v>284</v>
      </c>
      <c r="B84" s="93" t="s">
        <v>285</v>
      </c>
      <c r="C84" s="173" t="s">
        <v>117</v>
      </c>
      <c r="D84" s="171" t="s">
        <v>98</v>
      </c>
      <c r="E84" s="179" t="s">
        <v>278</v>
      </c>
      <c r="F84" s="184" t="s">
        <v>117</v>
      </c>
      <c r="G84" s="182" t="s">
        <v>117</v>
      </c>
      <c r="H84" s="172" t="s">
        <v>135</v>
      </c>
      <c r="I84" s="172" t="s">
        <v>117</v>
      </c>
      <c r="J84" s="172" t="s">
        <v>117</v>
      </c>
      <c r="K84" s="172" t="s">
        <v>117</v>
      </c>
      <c r="L84" s="172" t="s">
        <v>117</v>
      </c>
      <c r="M84" s="172" t="s">
        <v>117</v>
      </c>
      <c r="N84" s="172" t="s">
        <v>117</v>
      </c>
      <c r="O84" s="172" t="s">
        <v>117</v>
      </c>
      <c r="P84" s="172" t="s">
        <v>117</v>
      </c>
      <c r="Q84" s="185" t="s">
        <v>117</v>
      </c>
      <c r="R84" s="186" t="s">
        <v>117</v>
      </c>
      <c r="S84" s="172" t="s">
        <v>135</v>
      </c>
      <c r="T84" s="172" t="s">
        <v>117</v>
      </c>
      <c r="U84" s="172" t="s">
        <v>117</v>
      </c>
      <c r="V84" s="172" t="s">
        <v>117</v>
      </c>
      <c r="W84" s="172" t="s">
        <v>117</v>
      </c>
      <c r="X84" s="172" t="s">
        <v>117</v>
      </c>
      <c r="Y84" s="172" t="s">
        <v>117</v>
      </c>
      <c r="Z84" s="172" t="s">
        <v>117</v>
      </c>
      <c r="AA84" s="172" t="s">
        <v>117</v>
      </c>
      <c r="AB84" s="172" t="s">
        <v>117</v>
      </c>
      <c r="AC84" s="187" t="s">
        <v>117</v>
      </c>
    </row>
    <row r="85" spans="1:33" ht="14.25" customHeight="1">
      <c r="A85" s="147" t="s">
        <v>58</v>
      </c>
      <c r="B85" s="93" t="s">
        <v>286</v>
      </c>
      <c r="C85" s="173" t="s">
        <v>117</v>
      </c>
      <c r="D85" s="171" t="s">
        <v>126</v>
      </c>
      <c r="E85" s="179" t="s">
        <v>56</v>
      </c>
      <c r="F85" s="184" t="s">
        <v>117</v>
      </c>
      <c r="G85" s="182" t="s">
        <v>117</v>
      </c>
      <c r="H85" s="172" t="s">
        <v>135</v>
      </c>
      <c r="I85" s="172" t="s">
        <v>117</v>
      </c>
      <c r="J85" s="172" t="s">
        <v>117</v>
      </c>
      <c r="K85" s="172" t="s">
        <v>117</v>
      </c>
      <c r="L85" s="172" t="s">
        <v>117</v>
      </c>
      <c r="M85" s="172" t="s">
        <v>117</v>
      </c>
      <c r="N85" s="172" t="s">
        <v>117</v>
      </c>
      <c r="O85" s="172" t="s">
        <v>117</v>
      </c>
      <c r="P85" s="172" t="s">
        <v>117</v>
      </c>
      <c r="Q85" s="185" t="s">
        <v>117</v>
      </c>
      <c r="R85" s="186" t="s">
        <v>117</v>
      </c>
      <c r="S85" s="172" t="s">
        <v>135</v>
      </c>
      <c r="T85" s="172" t="s">
        <v>117</v>
      </c>
      <c r="U85" s="172" t="s">
        <v>117</v>
      </c>
      <c r="V85" s="172" t="s">
        <v>117</v>
      </c>
      <c r="W85" s="172" t="s">
        <v>117</v>
      </c>
      <c r="X85" s="172" t="s">
        <v>117</v>
      </c>
      <c r="Y85" s="172" t="s">
        <v>117</v>
      </c>
      <c r="Z85" s="172" t="s">
        <v>117</v>
      </c>
      <c r="AA85" s="172" t="s">
        <v>117</v>
      </c>
      <c r="AB85" s="172" t="s">
        <v>117</v>
      </c>
      <c r="AC85" s="187" t="s">
        <v>117</v>
      </c>
    </row>
    <row r="86" spans="1:33" ht="14.25" customHeight="1">
      <c r="A86" s="147" t="s">
        <v>287</v>
      </c>
      <c r="B86" s="93" t="s">
        <v>288</v>
      </c>
      <c r="C86" s="173" t="s">
        <v>117</v>
      </c>
      <c r="D86" s="256" t="e">
        <v>#N/A</v>
      </c>
      <c r="E86" s="180" t="s">
        <v>267</v>
      </c>
      <c r="F86" s="184" t="s">
        <v>117</v>
      </c>
      <c r="G86" s="182" t="s">
        <v>117</v>
      </c>
      <c r="H86" s="172" t="s">
        <v>226</v>
      </c>
      <c r="I86" s="172" t="s">
        <v>117</v>
      </c>
      <c r="J86" s="172" t="s">
        <v>117</v>
      </c>
      <c r="K86" s="172" t="s">
        <v>117</v>
      </c>
      <c r="L86" s="172" t="s">
        <v>117</v>
      </c>
      <c r="M86" s="172" t="s">
        <v>117</v>
      </c>
      <c r="N86" s="172" t="s">
        <v>117</v>
      </c>
      <c r="O86" s="172" t="s">
        <v>117</v>
      </c>
      <c r="P86" s="172" t="s">
        <v>117</v>
      </c>
      <c r="Q86" s="185" t="s">
        <v>117</v>
      </c>
      <c r="R86" s="186" t="s">
        <v>117</v>
      </c>
      <c r="S86" s="172" t="s">
        <v>226</v>
      </c>
      <c r="T86" s="172" t="s">
        <v>117</v>
      </c>
      <c r="U86" s="172" t="s">
        <v>117</v>
      </c>
      <c r="V86" s="172" t="s">
        <v>117</v>
      </c>
      <c r="W86" s="172" t="s">
        <v>117</v>
      </c>
      <c r="X86" s="172" t="s">
        <v>117</v>
      </c>
      <c r="Y86" s="172" t="s">
        <v>117</v>
      </c>
      <c r="Z86" s="172" t="s">
        <v>117</v>
      </c>
      <c r="AA86" s="172" t="s">
        <v>117</v>
      </c>
      <c r="AB86" s="172" t="s">
        <v>117</v>
      </c>
      <c r="AC86" s="187" t="s">
        <v>117</v>
      </c>
    </row>
    <row r="87" spans="1:33" ht="14.25" customHeight="1">
      <c r="A87" s="148" t="s">
        <v>290</v>
      </c>
      <c r="B87" s="94" t="s">
        <v>291</v>
      </c>
      <c r="C87" s="173" t="s">
        <v>117</v>
      </c>
      <c r="D87" s="256" t="e">
        <v>#N/A</v>
      </c>
      <c r="E87" s="179" t="s">
        <v>292</v>
      </c>
      <c r="F87" s="184" t="s">
        <v>117</v>
      </c>
      <c r="G87" s="182" t="s">
        <v>117</v>
      </c>
      <c r="H87" s="172" t="s">
        <v>226</v>
      </c>
      <c r="I87" s="172" t="s">
        <v>117</v>
      </c>
      <c r="J87" s="172" t="s">
        <v>117</v>
      </c>
      <c r="K87" s="172" t="s">
        <v>117</v>
      </c>
      <c r="L87" s="172" t="s">
        <v>117</v>
      </c>
      <c r="M87" s="172" t="s">
        <v>117</v>
      </c>
      <c r="N87" s="172" t="s">
        <v>117</v>
      </c>
      <c r="O87" s="172" t="s">
        <v>289</v>
      </c>
      <c r="P87" s="172" t="s">
        <v>117</v>
      </c>
      <c r="Q87" s="185" t="s">
        <v>117</v>
      </c>
      <c r="R87" s="186" t="s">
        <v>117</v>
      </c>
      <c r="S87" s="172" t="s">
        <v>117</v>
      </c>
      <c r="T87" s="172" t="s">
        <v>117</v>
      </c>
      <c r="U87" s="172" t="s">
        <v>117</v>
      </c>
      <c r="V87" s="172" t="s">
        <v>117</v>
      </c>
      <c r="W87" s="172" t="s">
        <v>117</v>
      </c>
      <c r="X87" s="172" t="s">
        <v>117</v>
      </c>
      <c r="Y87" s="172" t="s">
        <v>117</v>
      </c>
      <c r="Z87" s="172" t="s">
        <v>117</v>
      </c>
      <c r="AA87" s="172" t="s">
        <v>117</v>
      </c>
      <c r="AB87" s="172" t="s">
        <v>117</v>
      </c>
      <c r="AC87" s="187" t="s">
        <v>117</v>
      </c>
    </row>
    <row r="88" spans="1:33" ht="14.25" customHeight="1">
      <c r="A88" s="147" t="s">
        <v>59</v>
      </c>
      <c r="B88" s="93" t="s">
        <v>293</v>
      </c>
      <c r="C88" s="173" t="s">
        <v>117</v>
      </c>
      <c r="D88" s="171" t="s">
        <v>126</v>
      </c>
      <c r="E88" s="180" t="s">
        <v>58</v>
      </c>
      <c r="F88" s="184" t="s">
        <v>117</v>
      </c>
      <c r="G88" s="182" t="s">
        <v>117</v>
      </c>
      <c r="H88" s="172" t="s">
        <v>142</v>
      </c>
      <c r="I88" s="172" t="s">
        <v>117</v>
      </c>
      <c r="J88" s="172" t="s">
        <v>117</v>
      </c>
      <c r="K88" s="172" t="s">
        <v>117</v>
      </c>
      <c r="L88" s="172" t="s">
        <v>117</v>
      </c>
      <c r="M88" s="172" t="s">
        <v>117</v>
      </c>
      <c r="N88" s="172" t="s">
        <v>117</v>
      </c>
      <c r="O88" s="172" t="s">
        <v>117</v>
      </c>
      <c r="P88" s="172" t="s">
        <v>117</v>
      </c>
      <c r="Q88" s="185" t="s">
        <v>117</v>
      </c>
      <c r="R88" s="186" t="s">
        <v>117</v>
      </c>
      <c r="S88" s="172" t="s">
        <v>142</v>
      </c>
      <c r="T88" s="172" t="s">
        <v>117</v>
      </c>
      <c r="U88" s="172" t="s">
        <v>117</v>
      </c>
      <c r="V88" s="172" t="s">
        <v>117</v>
      </c>
      <c r="W88" s="172" t="s">
        <v>117</v>
      </c>
      <c r="X88" s="172" t="s">
        <v>117</v>
      </c>
      <c r="Y88" s="172" t="s">
        <v>117</v>
      </c>
      <c r="Z88" s="172" t="s">
        <v>117</v>
      </c>
      <c r="AA88" s="172" t="s">
        <v>117</v>
      </c>
      <c r="AB88" s="172" t="s">
        <v>117</v>
      </c>
      <c r="AC88" s="187" t="s">
        <v>117</v>
      </c>
    </row>
    <row r="89" spans="1:33" ht="14.25" customHeight="1">
      <c r="A89" s="147" t="s">
        <v>294</v>
      </c>
      <c r="B89" s="93" t="s">
        <v>295</v>
      </c>
      <c r="C89" s="173"/>
      <c r="D89" s="171" t="s">
        <v>126</v>
      </c>
      <c r="E89" s="180"/>
      <c r="F89" s="184" t="s">
        <v>117</v>
      </c>
      <c r="G89" s="182" t="s">
        <v>117</v>
      </c>
      <c r="H89" s="172" t="s">
        <v>117</v>
      </c>
      <c r="I89" s="172" t="s">
        <v>117</v>
      </c>
      <c r="J89" s="172" t="s">
        <v>117</v>
      </c>
      <c r="K89" s="172" t="s">
        <v>117</v>
      </c>
      <c r="L89" s="172" t="s">
        <v>117</v>
      </c>
      <c r="M89" s="172" t="s">
        <v>117</v>
      </c>
      <c r="N89" s="172" t="s">
        <v>117</v>
      </c>
      <c r="O89" s="172" t="s">
        <v>117</v>
      </c>
      <c r="P89" s="172" t="s">
        <v>117</v>
      </c>
      <c r="Q89" s="185" t="s">
        <v>117</v>
      </c>
      <c r="R89" s="186" t="s">
        <v>117</v>
      </c>
      <c r="S89" s="172" t="s">
        <v>117</v>
      </c>
      <c r="T89" s="172" t="s">
        <v>117</v>
      </c>
      <c r="U89" s="172" t="s">
        <v>117</v>
      </c>
      <c r="V89" s="172" t="s">
        <v>117</v>
      </c>
      <c r="W89" s="172" t="s">
        <v>117</v>
      </c>
      <c r="X89" s="172" t="s">
        <v>117</v>
      </c>
      <c r="Y89" s="172" t="s">
        <v>117</v>
      </c>
      <c r="Z89" s="172" t="s">
        <v>117</v>
      </c>
      <c r="AA89" s="172" t="s">
        <v>117</v>
      </c>
      <c r="AB89" s="172" t="s">
        <v>117</v>
      </c>
      <c r="AC89" s="187" t="s">
        <v>117</v>
      </c>
    </row>
    <row r="90" spans="1:33" ht="14.25" customHeight="1">
      <c r="A90" s="147" t="s">
        <v>296</v>
      </c>
      <c r="B90" s="93" t="s">
        <v>297</v>
      </c>
      <c r="C90" s="173"/>
      <c r="D90" s="171" t="s">
        <v>126</v>
      </c>
      <c r="E90" s="180"/>
      <c r="F90" s="184" t="s">
        <v>117</v>
      </c>
      <c r="G90" s="182" t="s">
        <v>117</v>
      </c>
      <c r="H90" s="172" t="s">
        <v>117</v>
      </c>
      <c r="I90" s="172" t="s">
        <v>117</v>
      </c>
      <c r="J90" s="172" t="s">
        <v>117</v>
      </c>
      <c r="K90" s="172" t="s">
        <v>117</v>
      </c>
      <c r="L90" s="172" t="s">
        <v>117</v>
      </c>
      <c r="M90" s="172" t="s">
        <v>117</v>
      </c>
      <c r="N90" s="172" t="s">
        <v>117</v>
      </c>
      <c r="O90" s="172" t="s">
        <v>117</v>
      </c>
      <c r="P90" s="172" t="s">
        <v>117</v>
      </c>
      <c r="Q90" s="185" t="s">
        <v>117</v>
      </c>
      <c r="R90" s="186" t="s">
        <v>117</v>
      </c>
      <c r="S90" s="172" t="s">
        <v>117</v>
      </c>
      <c r="T90" s="172" t="s">
        <v>117</v>
      </c>
      <c r="U90" s="172" t="s">
        <v>117</v>
      </c>
      <c r="V90" s="172" t="s">
        <v>117</v>
      </c>
      <c r="W90" s="172" t="s">
        <v>117</v>
      </c>
      <c r="X90" s="172" t="s">
        <v>117</v>
      </c>
      <c r="Y90" s="172" t="s">
        <v>117</v>
      </c>
      <c r="Z90" s="172" t="s">
        <v>117</v>
      </c>
      <c r="AA90" s="172" t="s">
        <v>117</v>
      </c>
      <c r="AB90" s="172" t="s">
        <v>117</v>
      </c>
      <c r="AC90" s="187" t="s">
        <v>117</v>
      </c>
    </row>
    <row r="91" spans="1:33" ht="14.25" customHeight="1">
      <c r="A91" s="147" t="s">
        <v>298</v>
      </c>
      <c r="B91" s="93" t="s">
        <v>299</v>
      </c>
      <c r="C91" s="173"/>
      <c r="D91" s="171" t="s">
        <v>99</v>
      </c>
      <c r="E91" s="180"/>
      <c r="F91" s="184" t="s">
        <v>117</v>
      </c>
      <c r="G91" s="182" t="s">
        <v>117</v>
      </c>
      <c r="H91" s="172" t="s">
        <v>117</v>
      </c>
      <c r="I91" s="172" t="s">
        <v>117</v>
      </c>
      <c r="J91" s="172" t="s">
        <v>117</v>
      </c>
      <c r="K91" s="172" t="s">
        <v>135</v>
      </c>
      <c r="L91" s="172" t="s">
        <v>117</v>
      </c>
      <c r="M91" s="172" t="s">
        <v>117</v>
      </c>
      <c r="N91" s="172" t="s">
        <v>117</v>
      </c>
      <c r="O91" s="172" t="s">
        <v>117</v>
      </c>
      <c r="P91" s="172" t="s">
        <v>117</v>
      </c>
      <c r="Q91" s="185" t="s">
        <v>117</v>
      </c>
      <c r="R91" s="186" t="s">
        <v>117</v>
      </c>
      <c r="S91" s="172" t="s">
        <v>117</v>
      </c>
      <c r="T91" s="172" t="s">
        <v>117</v>
      </c>
      <c r="U91" s="172" t="s">
        <v>117</v>
      </c>
      <c r="V91" s="172" t="s">
        <v>117</v>
      </c>
      <c r="W91" s="172" t="s">
        <v>117</v>
      </c>
      <c r="X91" s="172" t="s">
        <v>117</v>
      </c>
      <c r="Y91" s="172" t="s">
        <v>117</v>
      </c>
      <c r="Z91" s="172" t="s">
        <v>117</v>
      </c>
      <c r="AA91" s="172" t="s">
        <v>117</v>
      </c>
      <c r="AB91" s="172" t="s">
        <v>117</v>
      </c>
      <c r="AC91" s="187" t="s">
        <v>117</v>
      </c>
    </row>
    <row r="92" spans="1:33" ht="14.25" customHeight="1">
      <c r="A92" s="147" t="s">
        <v>300</v>
      </c>
      <c r="B92" s="93" t="s">
        <v>301</v>
      </c>
      <c r="C92" s="173"/>
      <c r="D92" s="171" t="s">
        <v>99</v>
      </c>
      <c r="E92" s="180"/>
      <c r="F92" s="184" t="s">
        <v>117</v>
      </c>
      <c r="G92" s="182" t="s">
        <v>117</v>
      </c>
      <c r="H92" s="172" t="s">
        <v>117</v>
      </c>
      <c r="I92" s="172" t="s">
        <v>117</v>
      </c>
      <c r="J92" s="172" t="s">
        <v>117</v>
      </c>
      <c r="K92" s="172" t="s">
        <v>117</v>
      </c>
      <c r="L92" s="172" t="s">
        <v>117</v>
      </c>
      <c r="M92" s="172" t="s">
        <v>117</v>
      </c>
      <c r="N92" s="172" t="s">
        <v>117</v>
      </c>
      <c r="O92" s="172" t="s">
        <v>117</v>
      </c>
      <c r="P92" s="172" t="s">
        <v>117</v>
      </c>
      <c r="Q92" s="185" t="s">
        <v>117</v>
      </c>
      <c r="R92" s="186" t="s">
        <v>117</v>
      </c>
      <c r="S92" s="172" t="s">
        <v>117</v>
      </c>
      <c r="T92" s="172" t="s">
        <v>117</v>
      </c>
      <c r="U92" s="172" t="s">
        <v>117</v>
      </c>
      <c r="V92" s="172" t="s">
        <v>117</v>
      </c>
      <c r="W92" s="172" t="s">
        <v>117</v>
      </c>
      <c r="X92" s="172" t="s">
        <v>117</v>
      </c>
      <c r="Y92" s="172" t="s">
        <v>117</v>
      </c>
      <c r="Z92" s="172" t="s">
        <v>117</v>
      </c>
      <c r="AA92" s="172" t="s">
        <v>117</v>
      </c>
      <c r="AB92" s="172" t="s">
        <v>117</v>
      </c>
      <c r="AC92" s="187" t="s">
        <v>117</v>
      </c>
    </row>
    <row r="93" spans="1:33" ht="14.25" customHeight="1">
      <c r="A93" s="147" t="s">
        <v>302</v>
      </c>
      <c r="B93" s="93" t="s">
        <v>303</v>
      </c>
      <c r="C93" s="173"/>
      <c r="D93" s="171" t="s">
        <v>126</v>
      </c>
      <c r="E93" s="180"/>
      <c r="F93" s="184" t="s">
        <v>117</v>
      </c>
      <c r="G93" s="182" t="s">
        <v>117</v>
      </c>
      <c r="H93" s="172" t="s">
        <v>117</v>
      </c>
      <c r="I93" s="172" t="s">
        <v>117</v>
      </c>
      <c r="J93" s="172" t="s">
        <v>117</v>
      </c>
      <c r="K93" s="172" t="s">
        <v>117</v>
      </c>
      <c r="L93" s="172" t="s">
        <v>117</v>
      </c>
      <c r="M93" s="172" t="s">
        <v>117</v>
      </c>
      <c r="N93" s="172" t="s">
        <v>117</v>
      </c>
      <c r="O93" s="172" t="s">
        <v>117</v>
      </c>
      <c r="P93" s="172" t="s">
        <v>117</v>
      </c>
      <c r="Q93" s="185" t="s">
        <v>117</v>
      </c>
      <c r="R93" s="186" t="s">
        <v>117</v>
      </c>
      <c r="S93" s="172" t="s">
        <v>117</v>
      </c>
      <c r="T93" s="172" t="s">
        <v>117</v>
      </c>
      <c r="U93" s="172" t="s">
        <v>117</v>
      </c>
      <c r="V93" s="172" t="s">
        <v>117</v>
      </c>
      <c r="W93" s="172" t="s">
        <v>117</v>
      </c>
      <c r="X93" s="172" t="s">
        <v>117</v>
      </c>
      <c r="Y93" s="172" t="s">
        <v>117</v>
      </c>
      <c r="Z93" s="172" t="s">
        <v>117</v>
      </c>
      <c r="AA93" s="172" t="s">
        <v>117</v>
      </c>
      <c r="AB93" s="172" t="s">
        <v>117</v>
      </c>
      <c r="AC93" s="187" t="s">
        <v>117</v>
      </c>
    </row>
    <row r="94" spans="1:33" ht="14.25" customHeight="1">
      <c r="A94" s="147" t="s">
        <v>304</v>
      </c>
      <c r="B94" s="93"/>
      <c r="C94" s="173"/>
      <c r="D94" s="257" t="s">
        <v>126</v>
      </c>
      <c r="E94" s="180"/>
      <c r="F94" s="184" t="s">
        <v>117</v>
      </c>
      <c r="G94" s="182" t="s">
        <v>117</v>
      </c>
      <c r="H94" s="172" t="s">
        <v>117</v>
      </c>
      <c r="I94" s="172" t="s">
        <v>117</v>
      </c>
      <c r="J94" s="184" t="s">
        <v>117</v>
      </c>
      <c r="K94" s="182" t="s">
        <v>117</v>
      </c>
      <c r="L94" s="172" t="s">
        <v>117</v>
      </c>
      <c r="M94" s="172" t="s">
        <v>117</v>
      </c>
      <c r="N94" s="172" t="s">
        <v>117</v>
      </c>
      <c r="O94" s="172" t="s">
        <v>117</v>
      </c>
      <c r="P94" s="172" t="s">
        <v>117</v>
      </c>
      <c r="Q94" s="172" t="s">
        <v>117</v>
      </c>
      <c r="R94" s="172" t="s">
        <v>117</v>
      </c>
      <c r="S94" s="172" t="s">
        <v>117</v>
      </c>
      <c r="T94" s="172" t="s">
        <v>117</v>
      </c>
      <c r="U94" s="186" t="s">
        <v>117</v>
      </c>
      <c r="V94" s="185" t="s">
        <v>117</v>
      </c>
      <c r="W94" s="172" t="s">
        <v>117</v>
      </c>
      <c r="X94" s="172" t="s">
        <v>117</v>
      </c>
      <c r="Y94" s="172" t="s">
        <v>117</v>
      </c>
      <c r="Z94" s="172" t="s">
        <v>117</v>
      </c>
      <c r="AA94" s="172" t="s">
        <v>117</v>
      </c>
      <c r="AB94" s="172" t="s">
        <v>117</v>
      </c>
      <c r="AC94" s="172" t="s">
        <v>117</v>
      </c>
      <c r="AD94" s="172" t="s">
        <v>117</v>
      </c>
      <c r="AE94" s="172" t="s">
        <v>117</v>
      </c>
      <c r="AF94" s="172" t="s">
        <v>117</v>
      </c>
      <c r="AG94" s="187" t="s">
        <v>117</v>
      </c>
    </row>
    <row r="95" spans="1:33" ht="14.25" customHeight="1">
      <c r="A95" s="147" t="s">
        <v>305</v>
      </c>
      <c r="B95" s="93"/>
      <c r="C95" s="173"/>
      <c r="D95" s="257" t="s">
        <v>126</v>
      </c>
      <c r="E95" s="180"/>
      <c r="F95" s="184" t="s">
        <v>117</v>
      </c>
      <c r="G95" s="182" t="s">
        <v>117</v>
      </c>
      <c r="H95" s="172" t="s">
        <v>117</v>
      </c>
      <c r="I95" s="172" t="s">
        <v>117</v>
      </c>
      <c r="J95" s="184" t="s">
        <v>117</v>
      </c>
      <c r="K95" s="182" t="s">
        <v>117</v>
      </c>
      <c r="L95" s="172" t="s">
        <v>117</v>
      </c>
      <c r="M95" s="172" t="s">
        <v>117</v>
      </c>
      <c r="N95" s="172" t="s">
        <v>117</v>
      </c>
      <c r="O95" s="172" t="s">
        <v>117</v>
      </c>
      <c r="P95" s="172" t="s">
        <v>117</v>
      </c>
      <c r="Q95" s="172" t="s">
        <v>117</v>
      </c>
      <c r="R95" s="172" t="s">
        <v>117</v>
      </c>
      <c r="S95" s="172" t="s">
        <v>117</v>
      </c>
      <c r="T95" s="172" t="s">
        <v>117</v>
      </c>
      <c r="U95" s="186" t="s">
        <v>117</v>
      </c>
      <c r="V95" s="185" t="s">
        <v>117</v>
      </c>
      <c r="W95" s="172" t="s">
        <v>117</v>
      </c>
      <c r="X95" s="172" t="s">
        <v>117</v>
      </c>
      <c r="Y95" s="172" t="s">
        <v>117</v>
      </c>
      <c r="Z95" s="172" t="s">
        <v>117</v>
      </c>
      <c r="AA95" s="172" t="s">
        <v>117</v>
      </c>
      <c r="AB95" s="172" t="s">
        <v>117</v>
      </c>
      <c r="AC95" s="172" t="s">
        <v>117</v>
      </c>
      <c r="AD95" s="172" t="s">
        <v>117</v>
      </c>
      <c r="AE95" s="172" t="s">
        <v>117</v>
      </c>
      <c r="AF95" s="172" t="s">
        <v>117</v>
      </c>
      <c r="AG95" s="187" t="s">
        <v>117</v>
      </c>
    </row>
    <row r="96" spans="1:33" ht="14.25" customHeight="1">
      <c r="A96" s="147" t="s">
        <v>306</v>
      </c>
      <c r="B96" s="93"/>
      <c r="C96" s="173"/>
      <c r="D96" s="171" t="s">
        <v>126</v>
      </c>
      <c r="E96" s="180"/>
      <c r="F96" s="184" t="s">
        <v>117</v>
      </c>
      <c r="G96" s="182" t="s">
        <v>117</v>
      </c>
      <c r="H96" s="172" t="s">
        <v>117</v>
      </c>
      <c r="I96" s="172" t="s">
        <v>117</v>
      </c>
      <c r="J96" s="184" t="s">
        <v>117</v>
      </c>
      <c r="K96" s="182" t="s">
        <v>117</v>
      </c>
      <c r="L96" s="172" t="s">
        <v>117</v>
      </c>
      <c r="M96" s="172" t="s">
        <v>117</v>
      </c>
      <c r="N96" s="172" t="s">
        <v>117</v>
      </c>
      <c r="O96" s="172" t="s">
        <v>117</v>
      </c>
      <c r="P96" s="172" t="s">
        <v>117</v>
      </c>
      <c r="Q96" s="172" t="s">
        <v>117</v>
      </c>
      <c r="R96" s="172" t="s">
        <v>117</v>
      </c>
      <c r="S96" s="172" t="s">
        <v>117</v>
      </c>
      <c r="T96" s="172" t="s">
        <v>117</v>
      </c>
      <c r="U96" s="186" t="s">
        <v>117</v>
      </c>
      <c r="V96" s="185" t="s">
        <v>117</v>
      </c>
      <c r="W96" s="172" t="s">
        <v>117</v>
      </c>
      <c r="X96" s="172" t="s">
        <v>117</v>
      </c>
      <c r="Y96" s="172" t="s">
        <v>117</v>
      </c>
      <c r="Z96" s="172" t="s">
        <v>117</v>
      </c>
      <c r="AA96" s="172" t="s">
        <v>117</v>
      </c>
      <c r="AB96" s="172" t="s">
        <v>117</v>
      </c>
      <c r="AC96" s="172" t="s">
        <v>117</v>
      </c>
      <c r="AD96" s="172" t="s">
        <v>117</v>
      </c>
      <c r="AE96" s="172" t="s">
        <v>117</v>
      </c>
      <c r="AF96" s="172" t="s">
        <v>117</v>
      </c>
      <c r="AG96" s="187" t="s">
        <v>117</v>
      </c>
    </row>
    <row r="97" spans="1:33" ht="14.25" customHeight="1">
      <c r="A97" s="147" t="s">
        <v>307</v>
      </c>
      <c r="B97" s="93"/>
      <c r="C97" s="173"/>
      <c r="D97" s="257" t="s">
        <v>99</v>
      </c>
      <c r="E97" s="180"/>
      <c r="F97" s="184" t="s">
        <v>117</v>
      </c>
      <c r="G97" s="182" t="s">
        <v>117</v>
      </c>
      <c r="H97" s="172" t="s">
        <v>117</v>
      </c>
      <c r="I97" s="172" t="s">
        <v>117</v>
      </c>
      <c r="J97" s="184" t="s">
        <v>117</v>
      </c>
      <c r="K97" s="182" t="s">
        <v>117</v>
      </c>
      <c r="L97" s="172" t="s">
        <v>117</v>
      </c>
      <c r="M97" s="172" t="s">
        <v>117</v>
      </c>
      <c r="N97" s="172" t="s">
        <v>117</v>
      </c>
      <c r="O97" s="172" t="s">
        <v>117</v>
      </c>
      <c r="P97" s="172" t="s">
        <v>117</v>
      </c>
      <c r="Q97" s="172" t="s">
        <v>117</v>
      </c>
      <c r="R97" s="172" t="s">
        <v>117</v>
      </c>
      <c r="S97" s="172" t="s">
        <v>117</v>
      </c>
      <c r="T97" s="172" t="s">
        <v>117</v>
      </c>
      <c r="U97" s="186" t="s">
        <v>117</v>
      </c>
      <c r="V97" s="185" t="s">
        <v>117</v>
      </c>
      <c r="W97" s="172" t="s">
        <v>117</v>
      </c>
      <c r="X97" s="172" t="s">
        <v>117</v>
      </c>
      <c r="Y97" s="172" t="s">
        <v>117</v>
      </c>
      <c r="Z97" s="172" t="s">
        <v>117</v>
      </c>
      <c r="AA97" s="172" t="s">
        <v>117</v>
      </c>
      <c r="AB97" s="172" t="s">
        <v>117</v>
      </c>
      <c r="AC97" s="172" t="s">
        <v>117</v>
      </c>
      <c r="AD97" s="172" t="s">
        <v>117</v>
      </c>
      <c r="AE97" s="172" t="s">
        <v>117</v>
      </c>
      <c r="AF97" s="172" t="s">
        <v>117</v>
      </c>
      <c r="AG97" s="187" t="s">
        <v>117</v>
      </c>
    </row>
    <row r="98" spans="1:33" ht="14.25" customHeight="1">
      <c r="A98" s="147" t="s">
        <v>308</v>
      </c>
      <c r="B98" s="93"/>
      <c r="C98" s="173"/>
      <c r="D98" s="171" t="s">
        <v>126</v>
      </c>
      <c r="E98" s="180"/>
      <c r="F98" s="184" t="s">
        <v>117</v>
      </c>
      <c r="G98" s="182" t="s">
        <v>117</v>
      </c>
      <c r="H98" s="172" t="s">
        <v>117</v>
      </c>
      <c r="I98" s="172" t="s">
        <v>117</v>
      </c>
      <c r="J98" s="184" t="s">
        <v>117</v>
      </c>
      <c r="K98" s="182" t="s">
        <v>117</v>
      </c>
      <c r="L98" s="172" t="s">
        <v>117</v>
      </c>
      <c r="M98" s="172" t="s">
        <v>117</v>
      </c>
      <c r="N98" s="172" t="s">
        <v>117</v>
      </c>
      <c r="O98" s="172" t="s">
        <v>117</v>
      </c>
      <c r="P98" s="172" t="s">
        <v>117</v>
      </c>
      <c r="Q98" s="172" t="s">
        <v>117</v>
      </c>
      <c r="R98" s="172" t="s">
        <v>117</v>
      </c>
      <c r="S98" s="172" t="s">
        <v>117</v>
      </c>
      <c r="T98" s="172" t="s">
        <v>117</v>
      </c>
      <c r="U98" s="186" t="s">
        <v>117</v>
      </c>
      <c r="V98" s="185" t="s">
        <v>117</v>
      </c>
      <c r="W98" s="172" t="s">
        <v>117</v>
      </c>
      <c r="X98" s="172" t="s">
        <v>117</v>
      </c>
      <c r="Y98" s="172" t="s">
        <v>117</v>
      </c>
      <c r="Z98" s="172" t="s">
        <v>117</v>
      </c>
      <c r="AA98" s="172" t="s">
        <v>117</v>
      </c>
      <c r="AB98" s="172" t="s">
        <v>117</v>
      </c>
      <c r="AC98" s="172" t="s">
        <v>117</v>
      </c>
      <c r="AD98" s="172" t="s">
        <v>117</v>
      </c>
      <c r="AE98" s="172" t="s">
        <v>117</v>
      </c>
      <c r="AF98" s="172" t="s">
        <v>117</v>
      </c>
      <c r="AG98" s="187" t="s">
        <v>117</v>
      </c>
    </row>
    <row r="99" spans="1:33" ht="28.5" customHeight="1">
      <c r="A99" s="148" t="s">
        <v>309</v>
      </c>
      <c r="B99" s="94" t="s">
        <v>310</v>
      </c>
      <c r="C99" s="175"/>
      <c r="D99" s="256" t="e">
        <v>#N/A</v>
      </c>
      <c r="E99" s="179"/>
      <c r="F99" s="184" t="s">
        <v>117</v>
      </c>
      <c r="G99" s="182" t="s">
        <v>117</v>
      </c>
      <c r="H99" s="172" t="s">
        <v>117</v>
      </c>
      <c r="I99" s="172" t="s">
        <v>117</v>
      </c>
      <c r="J99" s="172" t="s">
        <v>117</v>
      </c>
      <c r="K99" s="172" t="s">
        <v>289</v>
      </c>
      <c r="L99" s="172" t="s">
        <v>117</v>
      </c>
      <c r="M99" s="172" t="s">
        <v>289</v>
      </c>
      <c r="N99" s="172" t="s">
        <v>117</v>
      </c>
      <c r="O99" s="172" t="s">
        <v>117</v>
      </c>
      <c r="P99" s="172" t="s">
        <v>117</v>
      </c>
      <c r="Q99" s="185" t="s">
        <v>117</v>
      </c>
      <c r="R99" s="186" t="s">
        <v>117</v>
      </c>
      <c r="S99" s="172" t="s">
        <v>117</v>
      </c>
      <c r="T99" s="172" t="s">
        <v>117</v>
      </c>
      <c r="U99" s="172" t="s">
        <v>117</v>
      </c>
      <c r="V99" s="172" t="s">
        <v>117</v>
      </c>
      <c r="W99" s="172" t="s">
        <v>117</v>
      </c>
      <c r="X99" s="172" t="s">
        <v>289</v>
      </c>
      <c r="Y99" s="172" t="s">
        <v>117</v>
      </c>
      <c r="Z99" s="172" t="s">
        <v>117</v>
      </c>
      <c r="AA99" s="172" t="s">
        <v>117</v>
      </c>
      <c r="AB99" s="172" t="s">
        <v>117</v>
      </c>
      <c r="AC99" s="187" t="s">
        <v>117</v>
      </c>
    </row>
    <row r="100" spans="1:33" ht="14.25" customHeight="1">
      <c r="A100" s="147" t="s">
        <v>54</v>
      </c>
      <c r="B100" s="93" t="s">
        <v>311</v>
      </c>
      <c r="C100" s="173" t="s">
        <v>312</v>
      </c>
      <c r="D100" s="171" t="s">
        <v>240</v>
      </c>
      <c r="E100" s="179" t="s">
        <v>246</v>
      </c>
      <c r="F100" s="184" t="s">
        <v>135</v>
      </c>
      <c r="G100" s="182" t="s">
        <v>117</v>
      </c>
      <c r="H100" s="172" t="s">
        <v>117</v>
      </c>
      <c r="I100" s="172" t="s">
        <v>117</v>
      </c>
      <c r="J100" s="172" t="s">
        <v>117</v>
      </c>
      <c r="K100" s="172" t="s">
        <v>135</v>
      </c>
      <c r="L100" s="172" t="s">
        <v>117</v>
      </c>
      <c r="M100" s="172" t="s">
        <v>135</v>
      </c>
      <c r="N100" s="172" t="s">
        <v>117</v>
      </c>
      <c r="O100" s="172" t="s">
        <v>117</v>
      </c>
      <c r="P100" s="172" t="s">
        <v>117</v>
      </c>
      <c r="Q100" s="185" t="s">
        <v>117</v>
      </c>
      <c r="R100" s="186" t="s">
        <v>117</v>
      </c>
      <c r="S100" s="172" t="s">
        <v>117</v>
      </c>
      <c r="T100" s="172" t="s">
        <v>117</v>
      </c>
      <c r="U100" s="172" t="s">
        <v>117</v>
      </c>
      <c r="V100" s="172" t="s">
        <v>117</v>
      </c>
      <c r="W100" s="172" t="s">
        <v>117</v>
      </c>
      <c r="X100" s="172" t="s">
        <v>135</v>
      </c>
      <c r="Y100" s="172" t="s">
        <v>117</v>
      </c>
      <c r="Z100" s="172" t="s">
        <v>117</v>
      </c>
      <c r="AA100" s="172" t="s">
        <v>117</v>
      </c>
      <c r="AB100" s="172" t="s">
        <v>117</v>
      </c>
      <c r="AC100" s="187" t="s">
        <v>117</v>
      </c>
    </row>
    <row r="101" spans="1:33" ht="28.5" customHeight="1">
      <c r="A101" s="148" t="s">
        <v>313</v>
      </c>
      <c r="B101" s="94" t="s">
        <v>314</v>
      </c>
      <c r="C101" s="175"/>
      <c r="D101" s="256" t="e">
        <v>#N/A</v>
      </c>
      <c r="E101" s="179"/>
      <c r="F101" s="184" t="s">
        <v>117</v>
      </c>
      <c r="G101" s="182" t="s">
        <v>117</v>
      </c>
      <c r="H101" s="172" t="s">
        <v>117</v>
      </c>
      <c r="I101" s="172" t="s">
        <v>117</v>
      </c>
      <c r="J101" s="172" t="s">
        <v>117</v>
      </c>
      <c r="K101" s="172" t="s">
        <v>289</v>
      </c>
      <c r="L101" s="172" t="s">
        <v>117</v>
      </c>
      <c r="M101" s="172" t="s">
        <v>289</v>
      </c>
      <c r="N101" s="172" t="s">
        <v>117</v>
      </c>
      <c r="O101" s="172" t="s">
        <v>117</v>
      </c>
      <c r="P101" s="172" t="s">
        <v>117</v>
      </c>
      <c r="Q101" s="185" t="s">
        <v>117</v>
      </c>
      <c r="R101" s="186" t="s">
        <v>117</v>
      </c>
      <c r="S101" s="172" t="s">
        <v>117</v>
      </c>
      <c r="T101" s="172" t="s">
        <v>117</v>
      </c>
      <c r="U101" s="172" t="s">
        <v>289</v>
      </c>
      <c r="V101" s="172" t="s">
        <v>117</v>
      </c>
      <c r="W101" s="172" t="s">
        <v>117</v>
      </c>
      <c r="X101" s="172" t="s">
        <v>289</v>
      </c>
      <c r="Y101" s="172" t="s">
        <v>117</v>
      </c>
      <c r="Z101" s="172" t="s">
        <v>117</v>
      </c>
      <c r="AA101" s="172" t="s">
        <v>117</v>
      </c>
      <c r="AB101" s="172" t="s">
        <v>117</v>
      </c>
      <c r="AC101" s="187" t="s">
        <v>117</v>
      </c>
    </row>
    <row r="102" spans="1:33" ht="28.5" customHeight="1">
      <c r="A102" s="148" t="s">
        <v>315</v>
      </c>
      <c r="B102" s="94" t="s">
        <v>316</v>
      </c>
      <c r="C102" s="175"/>
      <c r="D102" s="256" t="e">
        <v>#N/A</v>
      </c>
      <c r="E102" s="179"/>
      <c r="F102" s="184" t="s">
        <v>117</v>
      </c>
      <c r="G102" s="182" t="s">
        <v>117</v>
      </c>
      <c r="H102" s="172" t="s">
        <v>117</v>
      </c>
      <c r="I102" s="172" t="s">
        <v>117</v>
      </c>
      <c r="J102" s="172" t="s">
        <v>117</v>
      </c>
      <c r="K102" s="172" t="s">
        <v>289</v>
      </c>
      <c r="L102" s="172" t="s">
        <v>117</v>
      </c>
      <c r="M102" s="172" t="s">
        <v>289</v>
      </c>
      <c r="N102" s="172" t="s">
        <v>117</v>
      </c>
      <c r="O102" s="172" t="s">
        <v>117</v>
      </c>
      <c r="P102" s="172" t="s">
        <v>117</v>
      </c>
      <c r="Q102" s="185" t="s">
        <v>117</v>
      </c>
      <c r="R102" s="186" t="s">
        <v>117</v>
      </c>
      <c r="S102" s="172" t="s">
        <v>117</v>
      </c>
      <c r="T102" s="172" t="s">
        <v>117</v>
      </c>
      <c r="U102" s="172" t="s">
        <v>117</v>
      </c>
      <c r="V102" s="172" t="s">
        <v>117</v>
      </c>
      <c r="W102" s="172" t="s">
        <v>117</v>
      </c>
      <c r="X102" s="172" t="s">
        <v>289</v>
      </c>
      <c r="Y102" s="172" t="s">
        <v>117</v>
      </c>
      <c r="Z102" s="172" t="s">
        <v>117</v>
      </c>
      <c r="AA102" s="172" t="s">
        <v>117</v>
      </c>
      <c r="AB102" s="172" t="s">
        <v>117</v>
      </c>
      <c r="AC102" s="187" t="s">
        <v>117</v>
      </c>
    </row>
    <row r="103" spans="1:33" ht="14.25" customHeight="1">
      <c r="A103" s="147" t="s">
        <v>317</v>
      </c>
      <c r="B103" s="93" t="s">
        <v>318</v>
      </c>
      <c r="C103" s="173" t="s">
        <v>319</v>
      </c>
      <c r="D103" s="171" t="s">
        <v>126</v>
      </c>
      <c r="E103" s="179" t="s">
        <v>320</v>
      </c>
      <c r="F103" s="184" t="s">
        <v>117</v>
      </c>
      <c r="G103" s="182" t="s">
        <v>117</v>
      </c>
      <c r="H103" s="172" t="s">
        <v>135</v>
      </c>
      <c r="I103" s="172" t="s">
        <v>117</v>
      </c>
      <c r="J103" s="172" t="s">
        <v>117</v>
      </c>
      <c r="K103" s="172" t="s">
        <v>135</v>
      </c>
      <c r="L103" s="172" t="s">
        <v>117</v>
      </c>
      <c r="M103" s="172" t="s">
        <v>135</v>
      </c>
      <c r="N103" s="172" t="s">
        <v>117</v>
      </c>
      <c r="O103" s="172" t="s">
        <v>117</v>
      </c>
      <c r="P103" s="172" t="s">
        <v>117</v>
      </c>
      <c r="Q103" s="185" t="s">
        <v>117</v>
      </c>
      <c r="R103" s="186" t="s">
        <v>117</v>
      </c>
      <c r="S103" s="172" t="s">
        <v>117</v>
      </c>
      <c r="T103" s="172" t="s">
        <v>117</v>
      </c>
      <c r="U103" s="172" t="s">
        <v>135</v>
      </c>
      <c r="V103" s="172" t="s">
        <v>117</v>
      </c>
      <c r="W103" s="172" t="s">
        <v>117</v>
      </c>
      <c r="X103" s="172" t="s">
        <v>135</v>
      </c>
      <c r="Y103" s="172" t="s">
        <v>117</v>
      </c>
      <c r="Z103" s="172" t="s">
        <v>117</v>
      </c>
      <c r="AA103" s="172" t="s">
        <v>117</v>
      </c>
      <c r="AB103" s="172" t="s">
        <v>117</v>
      </c>
      <c r="AC103" s="187" t="s">
        <v>117</v>
      </c>
    </row>
    <row r="104" spans="1:33" ht="15" customHeight="1">
      <c r="A104" s="148" t="s">
        <v>321</v>
      </c>
      <c r="B104" s="94" t="s">
        <v>322</v>
      </c>
      <c r="C104" s="175"/>
      <c r="D104" s="256" t="e">
        <v>#N/A</v>
      </c>
      <c r="E104" s="179"/>
      <c r="F104" s="184" t="s">
        <v>117</v>
      </c>
      <c r="G104" s="182" t="s">
        <v>117</v>
      </c>
      <c r="H104" s="172" t="s">
        <v>117</v>
      </c>
      <c r="I104" s="172" t="s">
        <v>117</v>
      </c>
      <c r="J104" s="172" t="s">
        <v>117</v>
      </c>
      <c r="K104" s="172" t="s">
        <v>289</v>
      </c>
      <c r="L104" s="172" t="s">
        <v>117</v>
      </c>
      <c r="M104" s="172" t="s">
        <v>289</v>
      </c>
      <c r="N104" s="172" t="s">
        <v>117</v>
      </c>
      <c r="O104" s="172" t="s">
        <v>117</v>
      </c>
      <c r="P104" s="172" t="s">
        <v>117</v>
      </c>
      <c r="Q104" s="185" t="s">
        <v>117</v>
      </c>
      <c r="R104" s="186" t="s">
        <v>117</v>
      </c>
      <c r="S104" s="172" t="s">
        <v>117</v>
      </c>
      <c r="T104" s="172" t="s">
        <v>117</v>
      </c>
      <c r="U104" s="172" t="s">
        <v>289</v>
      </c>
      <c r="V104" s="172" t="s">
        <v>117</v>
      </c>
      <c r="W104" s="172" t="s">
        <v>117</v>
      </c>
      <c r="X104" s="172" t="s">
        <v>289</v>
      </c>
      <c r="Y104" s="172" t="s">
        <v>117</v>
      </c>
      <c r="Z104" s="172" t="s">
        <v>117</v>
      </c>
      <c r="AA104" s="172" t="s">
        <v>117</v>
      </c>
      <c r="AB104" s="172" t="s">
        <v>117</v>
      </c>
      <c r="AC104" s="187" t="s">
        <v>117</v>
      </c>
    </row>
    <row r="105" spans="1:33" ht="28.5" customHeight="1">
      <c r="A105" s="148" t="s">
        <v>323</v>
      </c>
      <c r="B105" s="94" t="s">
        <v>324</v>
      </c>
      <c r="C105" s="175"/>
      <c r="D105" s="256" t="e">
        <v>#N/A</v>
      </c>
      <c r="E105" s="179"/>
      <c r="F105" s="184" t="s">
        <v>117</v>
      </c>
      <c r="G105" s="182" t="s">
        <v>117</v>
      </c>
      <c r="H105" s="172" t="s">
        <v>289</v>
      </c>
      <c r="I105" s="172" t="s">
        <v>226</v>
      </c>
      <c r="J105" s="172" t="s">
        <v>117</v>
      </c>
      <c r="K105" s="172" t="s">
        <v>289</v>
      </c>
      <c r="L105" s="172" t="s">
        <v>117</v>
      </c>
      <c r="M105" s="172" t="s">
        <v>289</v>
      </c>
      <c r="N105" s="172" t="s">
        <v>117</v>
      </c>
      <c r="O105" s="172" t="s">
        <v>117</v>
      </c>
      <c r="P105" s="172" t="s">
        <v>117</v>
      </c>
      <c r="Q105" s="185" t="s">
        <v>117</v>
      </c>
      <c r="R105" s="186" t="s">
        <v>117</v>
      </c>
      <c r="S105" s="172" t="s">
        <v>117</v>
      </c>
      <c r="T105" s="172" t="s">
        <v>117</v>
      </c>
      <c r="U105" s="172" t="s">
        <v>117</v>
      </c>
      <c r="V105" s="172" t="s">
        <v>117</v>
      </c>
      <c r="W105" s="172" t="s">
        <v>117</v>
      </c>
      <c r="X105" s="172" t="s">
        <v>289</v>
      </c>
      <c r="Y105" s="172" t="s">
        <v>117</v>
      </c>
      <c r="Z105" s="172" t="s">
        <v>117</v>
      </c>
      <c r="AA105" s="172" t="s">
        <v>117</v>
      </c>
      <c r="AB105" s="172" t="s">
        <v>117</v>
      </c>
      <c r="AC105" s="187" t="s">
        <v>117</v>
      </c>
    </row>
    <row r="106" spans="1:33" ht="14.25" customHeight="1">
      <c r="A106" s="147" t="s">
        <v>325</v>
      </c>
      <c r="B106" s="93" t="s">
        <v>326</v>
      </c>
      <c r="C106" s="175" t="s">
        <v>117</v>
      </c>
      <c r="D106" s="171" t="s">
        <v>99</v>
      </c>
      <c r="E106" s="180" t="s">
        <v>327</v>
      </c>
      <c r="F106" s="184" t="s">
        <v>117</v>
      </c>
      <c r="G106" s="182" t="s">
        <v>117</v>
      </c>
      <c r="H106" s="172" t="s">
        <v>117</v>
      </c>
      <c r="I106" s="172" t="s">
        <v>117</v>
      </c>
      <c r="J106" s="172" t="s">
        <v>117</v>
      </c>
      <c r="K106" s="172" t="s">
        <v>117</v>
      </c>
      <c r="L106" s="172" t="s">
        <v>117</v>
      </c>
      <c r="M106" s="172" t="s">
        <v>135</v>
      </c>
      <c r="N106" s="172" t="s">
        <v>117</v>
      </c>
      <c r="O106" s="172" t="s">
        <v>117</v>
      </c>
      <c r="P106" s="172" t="s">
        <v>117</v>
      </c>
      <c r="Q106" s="185" t="s">
        <v>117</v>
      </c>
      <c r="R106" s="186" t="s">
        <v>117</v>
      </c>
      <c r="S106" s="172" t="s">
        <v>117</v>
      </c>
      <c r="T106" s="172" t="s">
        <v>117</v>
      </c>
      <c r="U106" s="172" t="s">
        <v>117</v>
      </c>
      <c r="V106" s="172" t="s">
        <v>117</v>
      </c>
      <c r="W106" s="172" t="s">
        <v>117</v>
      </c>
      <c r="X106" s="172" t="s">
        <v>117</v>
      </c>
      <c r="Y106" s="172" t="s">
        <v>117</v>
      </c>
      <c r="Z106" s="172" t="s">
        <v>117</v>
      </c>
      <c r="AA106" s="172" t="s">
        <v>117</v>
      </c>
      <c r="AB106" s="172" t="s">
        <v>117</v>
      </c>
      <c r="AC106" s="187" t="s">
        <v>117</v>
      </c>
    </row>
    <row r="107" spans="1:33" ht="14.25" customHeight="1">
      <c r="A107" s="147" t="s">
        <v>328</v>
      </c>
      <c r="B107" s="93" t="s">
        <v>329</v>
      </c>
      <c r="C107" s="173" t="s">
        <v>117</v>
      </c>
      <c r="D107" s="171" t="s">
        <v>98</v>
      </c>
      <c r="E107" s="179" t="s">
        <v>327</v>
      </c>
      <c r="F107" s="184" t="s">
        <v>117</v>
      </c>
      <c r="G107" s="182" t="s">
        <v>117</v>
      </c>
      <c r="H107" s="172" t="s">
        <v>117</v>
      </c>
      <c r="I107" s="172" t="s">
        <v>117</v>
      </c>
      <c r="J107" s="172" t="s">
        <v>117</v>
      </c>
      <c r="K107" s="172" t="s">
        <v>135</v>
      </c>
      <c r="L107" s="172" t="s">
        <v>117</v>
      </c>
      <c r="M107" s="172" t="s">
        <v>117</v>
      </c>
      <c r="N107" s="172" t="s">
        <v>117</v>
      </c>
      <c r="O107" s="172" t="s">
        <v>117</v>
      </c>
      <c r="P107" s="172" t="s">
        <v>117</v>
      </c>
      <c r="Q107" s="185" t="s">
        <v>117</v>
      </c>
      <c r="R107" s="186" t="s">
        <v>117</v>
      </c>
      <c r="S107" s="172" t="s">
        <v>117</v>
      </c>
      <c r="T107" s="172" t="s">
        <v>117</v>
      </c>
      <c r="U107" s="172" t="s">
        <v>289</v>
      </c>
      <c r="V107" s="172" t="s">
        <v>117</v>
      </c>
      <c r="W107" s="172" t="s">
        <v>117</v>
      </c>
      <c r="X107" s="172" t="s">
        <v>117</v>
      </c>
      <c r="Y107" s="172" t="s">
        <v>117</v>
      </c>
      <c r="Z107" s="172" t="s">
        <v>117</v>
      </c>
      <c r="AA107" s="172" t="s">
        <v>117</v>
      </c>
      <c r="AB107" s="172" t="s">
        <v>117</v>
      </c>
      <c r="AC107" s="187" t="s">
        <v>117</v>
      </c>
    </row>
    <row r="108" spans="1:33" ht="14.25" customHeight="1">
      <c r="A108" s="148" t="s">
        <v>330</v>
      </c>
      <c r="B108" s="94" t="s">
        <v>331</v>
      </c>
      <c r="C108" s="175" t="s">
        <v>117</v>
      </c>
      <c r="D108" s="256" t="e">
        <v>#N/A</v>
      </c>
      <c r="E108" s="179" t="s">
        <v>246</v>
      </c>
      <c r="F108" s="184" t="s">
        <v>117</v>
      </c>
      <c r="G108" s="182" t="s">
        <v>117</v>
      </c>
      <c r="H108" s="172" t="s">
        <v>117</v>
      </c>
      <c r="I108" s="172" t="s">
        <v>117</v>
      </c>
      <c r="J108" s="172" t="s">
        <v>117</v>
      </c>
      <c r="K108" s="172" t="s">
        <v>289</v>
      </c>
      <c r="L108" s="172" t="s">
        <v>117</v>
      </c>
      <c r="M108" s="172" t="s">
        <v>117</v>
      </c>
      <c r="N108" s="172" t="s">
        <v>117</v>
      </c>
      <c r="O108" s="172" t="s">
        <v>117</v>
      </c>
      <c r="P108" s="172" t="s">
        <v>117</v>
      </c>
      <c r="Q108" s="185" t="s">
        <v>117</v>
      </c>
      <c r="R108" s="186" t="s">
        <v>117</v>
      </c>
      <c r="S108" s="172" t="s">
        <v>117</v>
      </c>
      <c r="T108" s="172" t="s">
        <v>117</v>
      </c>
      <c r="U108" s="172" t="s">
        <v>117</v>
      </c>
      <c r="V108" s="172" t="s">
        <v>117</v>
      </c>
      <c r="W108" s="172" t="s">
        <v>117</v>
      </c>
      <c r="X108" s="172" t="s">
        <v>117</v>
      </c>
      <c r="Y108" s="172" t="s">
        <v>117</v>
      </c>
      <c r="Z108" s="172" t="s">
        <v>117</v>
      </c>
      <c r="AA108" s="172" t="s">
        <v>117</v>
      </c>
      <c r="AB108" s="172" t="s">
        <v>117</v>
      </c>
      <c r="AC108" s="187" t="s">
        <v>117</v>
      </c>
    </row>
    <row r="109" spans="1:33" ht="14.25" customHeight="1">
      <c r="A109" s="147" t="s">
        <v>332</v>
      </c>
      <c r="B109" s="93" t="s">
        <v>333</v>
      </c>
      <c r="C109" s="173" t="s">
        <v>334</v>
      </c>
      <c r="D109" s="171" t="s">
        <v>126</v>
      </c>
      <c r="E109" s="179" t="s">
        <v>327</v>
      </c>
      <c r="F109" s="184" t="s">
        <v>117</v>
      </c>
      <c r="G109" s="182" t="s">
        <v>117</v>
      </c>
      <c r="H109" s="172" t="s">
        <v>117</v>
      </c>
      <c r="I109" s="172" t="s">
        <v>117</v>
      </c>
      <c r="J109" s="172" t="s">
        <v>117</v>
      </c>
      <c r="K109" s="172" t="s">
        <v>135</v>
      </c>
      <c r="L109" s="172" t="s">
        <v>117</v>
      </c>
      <c r="M109" s="172" t="s">
        <v>117</v>
      </c>
      <c r="N109" s="172" t="s">
        <v>117</v>
      </c>
      <c r="O109" s="172" t="s">
        <v>117</v>
      </c>
      <c r="P109" s="172" t="s">
        <v>117</v>
      </c>
      <c r="Q109" s="185" t="s">
        <v>117</v>
      </c>
      <c r="R109" s="186" t="s">
        <v>117</v>
      </c>
      <c r="S109" s="172" t="s">
        <v>117</v>
      </c>
      <c r="T109" s="172" t="s">
        <v>117</v>
      </c>
      <c r="U109" s="172" t="s">
        <v>135</v>
      </c>
      <c r="V109" s="172" t="s">
        <v>117</v>
      </c>
      <c r="W109" s="172" t="s">
        <v>117</v>
      </c>
      <c r="X109" s="172" t="s">
        <v>117</v>
      </c>
      <c r="Y109" s="172" t="s">
        <v>117</v>
      </c>
      <c r="Z109" s="172" t="s">
        <v>117</v>
      </c>
      <c r="AA109" s="172" t="s">
        <v>117</v>
      </c>
      <c r="AB109" s="172" t="s">
        <v>117</v>
      </c>
      <c r="AC109" s="187" t="s">
        <v>117</v>
      </c>
    </row>
    <row r="110" spans="1:33" ht="14.25" customHeight="1">
      <c r="A110" s="147" t="s">
        <v>335</v>
      </c>
      <c r="B110" s="93" t="s">
        <v>336</v>
      </c>
      <c r="C110" s="175" t="s">
        <v>337</v>
      </c>
      <c r="D110" s="171" t="s">
        <v>126</v>
      </c>
      <c r="E110" s="180" t="s">
        <v>327</v>
      </c>
      <c r="F110" s="184" t="s">
        <v>117</v>
      </c>
      <c r="G110" s="182" t="s">
        <v>117</v>
      </c>
      <c r="H110" s="172" t="s">
        <v>142</v>
      </c>
      <c r="I110" s="172" t="s">
        <v>142</v>
      </c>
      <c r="J110" s="172" t="s">
        <v>117</v>
      </c>
      <c r="K110" s="172" t="s">
        <v>117</v>
      </c>
      <c r="L110" s="172" t="s">
        <v>117</v>
      </c>
      <c r="M110" s="172" t="s">
        <v>135</v>
      </c>
      <c r="N110" s="172" t="s">
        <v>117</v>
      </c>
      <c r="O110" s="172" t="s">
        <v>117</v>
      </c>
      <c r="P110" s="172" t="s">
        <v>117</v>
      </c>
      <c r="Q110" s="185" t="s">
        <v>117</v>
      </c>
      <c r="R110" s="186" t="s">
        <v>117</v>
      </c>
      <c r="S110" s="172" t="s">
        <v>117</v>
      </c>
      <c r="T110" s="172" t="s">
        <v>117</v>
      </c>
      <c r="U110" s="172" t="s">
        <v>117</v>
      </c>
      <c r="V110" s="172" t="s">
        <v>117</v>
      </c>
      <c r="W110" s="172" t="s">
        <v>117</v>
      </c>
      <c r="X110" s="172" t="s">
        <v>135</v>
      </c>
      <c r="Y110" s="172" t="s">
        <v>117</v>
      </c>
      <c r="Z110" s="172" t="s">
        <v>117</v>
      </c>
      <c r="AA110" s="172" t="s">
        <v>117</v>
      </c>
      <c r="AB110" s="172" t="s">
        <v>117</v>
      </c>
      <c r="AC110" s="187" t="s">
        <v>117</v>
      </c>
    </row>
    <row r="111" spans="1:33" ht="14.25" customHeight="1">
      <c r="A111" s="148" t="s">
        <v>338</v>
      </c>
      <c r="B111" s="94" t="s">
        <v>299</v>
      </c>
      <c r="C111" s="175"/>
      <c r="D111" s="256" t="e">
        <v>#N/A</v>
      </c>
      <c r="E111" s="180"/>
      <c r="F111" s="184" t="s">
        <v>117</v>
      </c>
      <c r="G111" s="182" t="s">
        <v>117</v>
      </c>
      <c r="H111" s="172" t="s">
        <v>117</v>
      </c>
      <c r="I111" s="172" t="s">
        <v>117</v>
      </c>
      <c r="J111" s="172" t="s">
        <v>117</v>
      </c>
      <c r="K111" s="172" t="s">
        <v>289</v>
      </c>
      <c r="L111" s="172" t="s">
        <v>117</v>
      </c>
      <c r="M111" s="172" t="s">
        <v>117</v>
      </c>
      <c r="N111" s="172" t="s">
        <v>117</v>
      </c>
      <c r="O111" s="172" t="s">
        <v>117</v>
      </c>
      <c r="P111" s="172" t="s">
        <v>117</v>
      </c>
      <c r="Q111" s="185" t="s">
        <v>117</v>
      </c>
      <c r="R111" s="186" t="s">
        <v>117</v>
      </c>
      <c r="S111" s="172" t="s">
        <v>117</v>
      </c>
      <c r="T111" s="172" t="s">
        <v>117</v>
      </c>
      <c r="U111" s="172" t="s">
        <v>117</v>
      </c>
      <c r="V111" s="172" t="s">
        <v>117</v>
      </c>
      <c r="W111" s="172" t="s">
        <v>117</v>
      </c>
      <c r="X111" s="172" t="s">
        <v>117</v>
      </c>
      <c r="Y111" s="172" t="s">
        <v>117</v>
      </c>
      <c r="Z111" s="172" t="s">
        <v>117</v>
      </c>
      <c r="AA111" s="172" t="s">
        <v>117</v>
      </c>
      <c r="AB111" s="172" t="s">
        <v>117</v>
      </c>
      <c r="AC111" s="187" t="s">
        <v>117</v>
      </c>
    </row>
    <row r="112" spans="1:33" ht="14.25" customHeight="1">
      <c r="A112" s="147" t="s">
        <v>339</v>
      </c>
      <c r="B112" s="93" t="s">
        <v>340</v>
      </c>
      <c r="C112" s="177" t="s">
        <v>341</v>
      </c>
      <c r="D112" s="171" t="s">
        <v>126</v>
      </c>
      <c r="E112" s="179" t="s">
        <v>342</v>
      </c>
      <c r="F112" s="184" t="s">
        <v>117</v>
      </c>
      <c r="G112" s="182" t="s">
        <v>117</v>
      </c>
      <c r="H112" s="172" t="s">
        <v>117</v>
      </c>
      <c r="I112" s="172" t="s">
        <v>117</v>
      </c>
      <c r="J112" s="172" t="s">
        <v>117</v>
      </c>
      <c r="K112" s="172" t="s">
        <v>135</v>
      </c>
      <c r="L112" s="172" t="s">
        <v>117</v>
      </c>
      <c r="M112" s="172" t="s">
        <v>135</v>
      </c>
      <c r="N112" s="172" t="s">
        <v>117</v>
      </c>
      <c r="O112" s="172" t="s">
        <v>117</v>
      </c>
      <c r="P112" s="172" t="s">
        <v>117</v>
      </c>
      <c r="Q112" s="185" t="s">
        <v>117</v>
      </c>
      <c r="R112" s="186" t="s">
        <v>117</v>
      </c>
      <c r="S112" s="172" t="s">
        <v>117</v>
      </c>
      <c r="T112" s="172" t="s">
        <v>117</v>
      </c>
      <c r="U112" s="172" t="s">
        <v>117</v>
      </c>
      <c r="V112" s="172" t="s">
        <v>117</v>
      </c>
      <c r="W112" s="172" t="s">
        <v>117</v>
      </c>
      <c r="X112" s="172" t="s">
        <v>226</v>
      </c>
      <c r="Y112" s="172" t="s">
        <v>117</v>
      </c>
      <c r="Z112" s="172" t="s">
        <v>117</v>
      </c>
      <c r="AA112" s="172" t="s">
        <v>117</v>
      </c>
      <c r="AB112" s="172" t="s">
        <v>117</v>
      </c>
      <c r="AC112" s="187" t="s">
        <v>117</v>
      </c>
    </row>
    <row r="113" spans="1:33" ht="14.25" customHeight="1">
      <c r="A113" s="147" t="s">
        <v>343</v>
      </c>
      <c r="B113" s="93" t="s">
        <v>344</v>
      </c>
      <c r="C113" s="175" t="s">
        <v>117</v>
      </c>
      <c r="D113" s="171" t="s">
        <v>98</v>
      </c>
      <c r="E113" s="179" t="s">
        <v>345</v>
      </c>
      <c r="F113" s="184" t="s">
        <v>117</v>
      </c>
      <c r="G113" s="182" t="s">
        <v>117</v>
      </c>
      <c r="H113" s="172" t="s">
        <v>117</v>
      </c>
      <c r="I113" s="172" t="s">
        <v>117</v>
      </c>
      <c r="J113" s="172" t="s">
        <v>117</v>
      </c>
      <c r="K113" s="172" t="s">
        <v>117</v>
      </c>
      <c r="L113" s="172" t="s">
        <v>117</v>
      </c>
      <c r="M113" s="172" t="s">
        <v>135</v>
      </c>
      <c r="N113" s="172" t="s">
        <v>117</v>
      </c>
      <c r="O113" s="172" t="s">
        <v>117</v>
      </c>
      <c r="P113" s="172" t="s">
        <v>117</v>
      </c>
      <c r="Q113" s="185" t="s">
        <v>117</v>
      </c>
      <c r="R113" s="186" t="s">
        <v>117</v>
      </c>
      <c r="S113" s="172" t="s">
        <v>117</v>
      </c>
      <c r="T113" s="172" t="s">
        <v>117</v>
      </c>
      <c r="U113" s="172" t="s">
        <v>117</v>
      </c>
      <c r="V113" s="172" t="s">
        <v>117</v>
      </c>
      <c r="W113" s="172" t="s">
        <v>117</v>
      </c>
      <c r="X113" s="172" t="s">
        <v>142</v>
      </c>
      <c r="Y113" s="172" t="s">
        <v>117</v>
      </c>
      <c r="Z113" s="172" t="s">
        <v>117</v>
      </c>
      <c r="AA113" s="172" t="s">
        <v>117</v>
      </c>
      <c r="AB113" s="172" t="s">
        <v>117</v>
      </c>
      <c r="AC113" s="187" t="s">
        <v>117</v>
      </c>
    </row>
    <row r="114" spans="1:33" ht="15" customHeight="1">
      <c r="A114" s="147" t="s">
        <v>346</v>
      </c>
      <c r="B114" s="93" t="s">
        <v>347</v>
      </c>
      <c r="C114" s="177" t="s">
        <v>341</v>
      </c>
      <c r="D114" s="171" t="s">
        <v>99</v>
      </c>
      <c r="E114" s="179" t="s">
        <v>345</v>
      </c>
      <c r="F114" s="184" t="s">
        <v>117</v>
      </c>
      <c r="G114" s="182" t="s">
        <v>117</v>
      </c>
      <c r="H114" s="172" t="s">
        <v>117</v>
      </c>
      <c r="I114" s="172" t="s">
        <v>142</v>
      </c>
      <c r="J114" s="172" t="s">
        <v>117</v>
      </c>
      <c r="K114" s="172" t="s">
        <v>289</v>
      </c>
      <c r="L114" s="172" t="s">
        <v>117</v>
      </c>
      <c r="M114" s="172" t="s">
        <v>135</v>
      </c>
      <c r="N114" s="172" t="s">
        <v>117</v>
      </c>
      <c r="O114" s="172" t="s">
        <v>117</v>
      </c>
      <c r="P114" s="172" t="s">
        <v>117</v>
      </c>
      <c r="Q114" s="185" t="s">
        <v>117</v>
      </c>
      <c r="R114" s="186" t="s">
        <v>117</v>
      </c>
      <c r="S114" s="172" t="s">
        <v>117</v>
      </c>
      <c r="T114" s="172" t="s">
        <v>117</v>
      </c>
      <c r="U114" s="172" t="s">
        <v>117</v>
      </c>
      <c r="V114" s="172" t="s">
        <v>117</v>
      </c>
      <c r="W114" s="172" t="s">
        <v>117</v>
      </c>
      <c r="X114" s="172" t="s">
        <v>142</v>
      </c>
      <c r="Y114" s="172" t="s">
        <v>117</v>
      </c>
      <c r="Z114" s="172" t="s">
        <v>117</v>
      </c>
      <c r="AA114" s="172" t="s">
        <v>117</v>
      </c>
      <c r="AB114" s="172" t="s">
        <v>117</v>
      </c>
      <c r="AC114" s="187" t="s">
        <v>117</v>
      </c>
    </row>
    <row r="115" spans="1:33" ht="14.25" customHeight="1">
      <c r="A115" s="147" t="s">
        <v>348</v>
      </c>
      <c r="B115" s="93" t="s">
        <v>349</v>
      </c>
      <c r="C115" s="175" t="s">
        <v>117</v>
      </c>
      <c r="D115" s="171" t="s">
        <v>126</v>
      </c>
      <c r="E115" s="179" t="s">
        <v>350</v>
      </c>
      <c r="F115" s="184" t="s">
        <v>117</v>
      </c>
      <c r="G115" s="182" t="s">
        <v>117</v>
      </c>
      <c r="H115" s="172" t="s">
        <v>117</v>
      </c>
      <c r="I115" s="172" t="s">
        <v>117</v>
      </c>
      <c r="J115" s="172" t="s">
        <v>117</v>
      </c>
      <c r="K115" s="172" t="s">
        <v>135</v>
      </c>
      <c r="L115" s="172" t="s">
        <v>117</v>
      </c>
      <c r="M115" s="172" t="s">
        <v>117</v>
      </c>
      <c r="N115" s="172" t="s">
        <v>117</v>
      </c>
      <c r="O115" s="172" t="s">
        <v>117</v>
      </c>
      <c r="P115" s="172" t="s">
        <v>117</v>
      </c>
      <c r="Q115" s="185" t="s">
        <v>117</v>
      </c>
      <c r="R115" s="186" t="s">
        <v>117</v>
      </c>
      <c r="S115" s="172" t="s">
        <v>117</v>
      </c>
      <c r="T115" s="172" t="s">
        <v>117</v>
      </c>
      <c r="U115" s="172" t="s">
        <v>135</v>
      </c>
      <c r="V115" s="172" t="s">
        <v>117</v>
      </c>
      <c r="W115" s="172" t="s">
        <v>117</v>
      </c>
      <c r="X115" s="172" t="s">
        <v>117</v>
      </c>
      <c r="Y115" s="172" t="s">
        <v>135</v>
      </c>
      <c r="Z115" s="172" t="s">
        <v>117</v>
      </c>
      <c r="AA115" s="172" t="s">
        <v>117</v>
      </c>
      <c r="AB115" s="172" t="s">
        <v>117</v>
      </c>
      <c r="AC115" s="187" t="s">
        <v>117</v>
      </c>
    </row>
    <row r="116" spans="1:33" ht="14.25" customHeight="1">
      <c r="A116" s="147" t="s">
        <v>351</v>
      </c>
      <c r="B116" s="93" t="s">
        <v>352</v>
      </c>
      <c r="C116" s="175" t="s">
        <v>117</v>
      </c>
      <c r="D116" s="171" t="s">
        <v>126</v>
      </c>
      <c r="E116" s="179" t="s">
        <v>332</v>
      </c>
      <c r="F116" s="184" t="s">
        <v>117</v>
      </c>
      <c r="G116" s="182" t="s">
        <v>117</v>
      </c>
      <c r="H116" s="172" t="s">
        <v>117</v>
      </c>
      <c r="I116" s="172" t="s">
        <v>117</v>
      </c>
      <c r="J116" s="172" t="s">
        <v>117</v>
      </c>
      <c r="K116" s="172" t="s">
        <v>135</v>
      </c>
      <c r="L116" s="172" t="s">
        <v>117</v>
      </c>
      <c r="M116" s="172" t="s">
        <v>117</v>
      </c>
      <c r="N116" s="172" t="s">
        <v>117</v>
      </c>
      <c r="O116" s="172" t="s">
        <v>117</v>
      </c>
      <c r="P116" s="172" t="s">
        <v>117</v>
      </c>
      <c r="Q116" s="185" t="s">
        <v>117</v>
      </c>
      <c r="R116" s="186" t="s">
        <v>117</v>
      </c>
      <c r="S116" s="172" t="s">
        <v>117</v>
      </c>
      <c r="T116" s="172" t="s">
        <v>117</v>
      </c>
      <c r="U116" s="172" t="s">
        <v>135</v>
      </c>
      <c r="V116" s="172" t="s">
        <v>117</v>
      </c>
      <c r="W116" s="172" t="s">
        <v>117</v>
      </c>
      <c r="X116" s="172" t="s">
        <v>117</v>
      </c>
      <c r="Y116" s="172" t="s">
        <v>117</v>
      </c>
      <c r="Z116" s="172" t="s">
        <v>117</v>
      </c>
      <c r="AA116" s="172" t="s">
        <v>117</v>
      </c>
      <c r="AB116" s="172" t="s">
        <v>117</v>
      </c>
      <c r="AC116" s="187" t="s">
        <v>117</v>
      </c>
    </row>
    <row r="117" spans="1:33" ht="14.25" customHeight="1">
      <c r="A117" s="147" t="s">
        <v>353</v>
      </c>
      <c r="B117" s="93" t="s">
        <v>354</v>
      </c>
      <c r="C117" s="175" t="s">
        <v>117</v>
      </c>
      <c r="D117" s="171" t="s">
        <v>98</v>
      </c>
      <c r="E117" s="179" t="s">
        <v>345</v>
      </c>
      <c r="F117" s="184" t="s">
        <v>117</v>
      </c>
      <c r="G117" s="182" t="s">
        <v>117</v>
      </c>
      <c r="H117" s="172" t="s">
        <v>117</v>
      </c>
      <c r="I117" s="172" t="s">
        <v>117</v>
      </c>
      <c r="J117" s="172" t="s">
        <v>117</v>
      </c>
      <c r="K117" s="172" t="s">
        <v>117</v>
      </c>
      <c r="L117" s="172" t="s">
        <v>117</v>
      </c>
      <c r="M117" s="172" t="s">
        <v>135</v>
      </c>
      <c r="N117" s="172" t="s">
        <v>117</v>
      </c>
      <c r="O117" s="172" t="s">
        <v>117</v>
      </c>
      <c r="P117" s="172" t="s">
        <v>117</v>
      </c>
      <c r="Q117" s="185" t="s">
        <v>117</v>
      </c>
      <c r="R117" s="186" t="s">
        <v>117</v>
      </c>
      <c r="S117" s="172" t="s">
        <v>117</v>
      </c>
      <c r="T117" s="172" t="s">
        <v>117</v>
      </c>
      <c r="U117" s="172" t="s">
        <v>117</v>
      </c>
      <c r="V117" s="172" t="s">
        <v>117</v>
      </c>
      <c r="W117" s="172" t="s">
        <v>117</v>
      </c>
      <c r="X117" s="172" t="s">
        <v>142</v>
      </c>
      <c r="Y117" s="172" t="s">
        <v>117</v>
      </c>
      <c r="Z117" s="172" t="s">
        <v>117</v>
      </c>
      <c r="AA117" s="172" t="s">
        <v>117</v>
      </c>
      <c r="AB117" s="172" t="s">
        <v>117</v>
      </c>
      <c r="AC117" s="187" t="s">
        <v>117</v>
      </c>
    </row>
    <row r="118" spans="1:33" ht="14.25" customHeight="1">
      <c r="A118" s="147" t="s">
        <v>355</v>
      </c>
      <c r="B118" s="93"/>
      <c r="C118" s="175"/>
      <c r="D118" s="171" t="s">
        <v>98</v>
      </c>
      <c r="E118" s="179"/>
      <c r="F118" s="184" t="s">
        <v>117</v>
      </c>
      <c r="G118" s="182" t="s">
        <v>117</v>
      </c>
      <c r="H118" s="172" t="s">
        <v>117</v>
      </c>
      <c r="I118" s="172" t="s">
        <v>117</v>
      </c>
      <c r="J118" s="184" t="s">
        <v>117</v>
      </c>
      <c r="K118" s="182" t="s">
        <v>117</v>
      </c>
      <c r="L118" s="172" t="s">
        <v>117</v>
      </c>
      <c r="M118" s="172" t="s">
        <v>117</v>
      </c>
      <c r="N118" s="172" t="s">
        <v>117</v>
      </c>
      <c r="O118" s="172" t="s">
        <v>117</v>
      </c>
      <c r="P118" s="172" t="s">
        <v>117</v>
      </c>
      <c r="Q118" s="172" t="s">
        <v>117</v>
      </c>
      <c r="R118" s="172" t="s">
        <v>117</v>
      </c>
      <c r="S118" s="172" t="s">
        <v>117</v>
      </c>
      <c r="T118" s="172" t="s">
        <v>117</v>
      </c>
      <c r="U118" s="186" t="s">
        <v>117</v>
      </c>
      <c r="V118" s="185" t="s">
        <v>117</v>
      </c>
      <c r="W118" s="172" t="s">
        <v>117</v>
      </c>
      <c r="X118" s="172" t="s">
        <v>117</v>
      </c>
      <c r="Y118" s="172" t="s">
        <v>117</v>
      </c>
      <c r="Z118" s="172" t="s">
        <v>117</v>
      </c>
      <c r="AA118" s="172" t="s">
        <v>117</v>
      </c>
      <c r="AB118" s="172" t="s">
        <v>117</v>
      </c>
      <c r="AC118" s="172" t="s">
        <v>117</v>
      </c>
      <c r="AD118" s="172" t="s">
        <v>117</v>
      </c>
      <c r="AE118" s="172" t="s">
        <v>117</v>
      </c>
      <c r="AF118" s="172" t="s">
        <v>117</v>
      </c>
      <c r="AG118" s="187" t="s">
        <v>117</v>
      </c>
    </row>
    <row r="119" spans="1:33" ht="14.25" customHeight="1">
      <c r="A119" s="147" t="s">
        <v>356</v>
      </c>
      <c r="B119" s="93" t="s">
        <v>357</v>
      </c>
      <c r="C119" s="175"/>
      <c r="D119" s="171" t="s">
        <v>98</v>
      </c>
      <c r="E119" s="179"/>
      <c r="F119" s="184" t="s">
        <v>117</v>
      </c>
      <c r="G119" s="182" t="s">
        <v>117</v>
      </c>
      <c r="H119" s="172" t="s">
        <v>117</v>
      </c>
      <c r="I119" s="172" t="s">
        <v>117</v>
      </c>
      <c r="J119" s="172" t="s">
        <v>117</v>
      </c>
      <c r="K119" s="172" t="s">
        <v>117</v>
      </c>
      <c r="L119" s="172" t="s">
        <v>117</v>
      </c>
      <c r="M119" s="172" t="s">
        <v>117</v>
      </c>
      <c r="N119" s="172" t="s">
        <v>117</v>
      </c>
      <c r="O119" s="172" t="s">
        <v>117</v>
      </c>
      <c r="P119" s="172" t="s">
        <v>142</v>
      </c>
      <c r="Q119" s="185" t="s">
        <v>117</v>
      </c>
      <c r="R119" s="186" t="s">
        <v>117</v>
      </c>
      <c r="S119" s="172" t="s">
        <v>117</v>
      </c>
      <c r="T119" s="172" t="s">
        <v>117</v>
      </c>
      <c r="U119" s="172" t="s">
        <v>117</v>
      </c>
      <c r="V119" s="172" t="s">
        <v>117</v>
      </c>
      <c r="W119" s="172" t="s">
        <v>117</v>
      </c>
      <c r="X119" s="172" t="s">
        <v>117</v>
      </c>
      <c r="Y119" s="172" t="s">
        <v>117</v>
      </c>
      <c r="Z119" s="172" t="s">
        <v>117</v>
      </c>
      <c r="AA119" s="172" t="s">
        <v>117</v>
      </c>
      <c r="AB119" s="172" t="s">
        <v>117</v>
      </c>
      <c r="AC119" s="187" t="s">
        <v>117</v>
      </c>
    </row>
    <row r="120" spans="1:33" ht="14.25" customHeight="1">
      <c r="A120" s="147" t="s">
        <v>358</v>
      </c>
      <c r="B120" s="93" t="s">
        <v>359</v>
      </c>
      <c r="C120" s="175"/>
      <c r="D120" s="171" t="s">
        <v>99</v>
      </c>
      <c r="E120" s="179"/>
      <c r="F120" s="184" t="s">
        <v>117</v>
      </c>
      <c r="G120" s="182" t="s">
        <v>117</v>
      </c>
      <c r="H120" s="172" t="s">
        <v>117</v>
      </c>
      <c r="I120" s="172" t="s">
        <v>117</v>
      </c>
      <c r="J120" s="172" t="s">
        <v>117</v>
      </c>
      <c r="K120" s="172" t="s">
        <v>117</v>
      </c>
      <c r="L120" s="172" t="s">
        <v>117</v>
      </c>
      <c r="M120" s="172" t="s">
        <v>117</v>
      </c>
      <c r="N120" s="172" t="s">
        <v>117</v>
      </c>
      <c r="O120" s="172" t="s">
        <v>135</v>
      </c>
      <c r="P120" s="172" t="s">
        <v>142</v>
      </c>
      <c r="Q120" s="185" t="s">
        <v>117</v>
      </c>
      <c r="R120" s="186" t="s">
        <v>117</v>
      </c>
      <c r="S120" s="172" t="s">
        <v>117</v>
      </c>
      <c r="T120" s="172" t="s">
        <v>117</v>
      </c>
      <c r="U120" s="172" t="s">
        <v>117</v>
      </c>
      <c r="V120" s="172" t="s">
        <v>117</v>
      </c>
      <c r="W120" s="172" t="s">
        <v>117</v>
      </c>
      <c r="X120" s="172" t="s">
        <v>117</v>
      </c>
      <c r="Y120" s="172" t="s">
        <v>117</v>
      </c>
      <c r="Z120" s="172" t="s">
        <v>135</v>
      </c>
      <c r="AA120" s="172" t="s">
        <v>117</v>
      </c>
      <c r="AB120" s="172" t="s">
        <v>117</v>
      </c>
      <c r="AC120" s="187" t="s">
        <v>117</v>
      </c>
    </row>
    <row r="121" spans="1:33" ht="14.25" customHeight="1">
      <c r="A121" s="147" t="s">
        <v>360</v>
      </c>
      <c r="B121" s="93" t="s">
        <v>361</v>
      </c>
      <c r="C121" s="175"/>
      <c r="D121" s="171" t="s">
        <v>98</v>
      </c>
      <c r="E121" s="179"/>
      <c r="F121" s="184" t="s">
        <v>117</v>
      </c>
      <c r="G121" s="182" t="s">
        <v>117</v>
      </c>
      <c r="H121" s="172" t="s">
        <v>117</v>
      </c>
      <c r="I121" s="172" t="s">
        <v>117</v>
      </c>
      <c r="J121" s="172" t="s">
        <v>117</v>
      </c>
      <c r="K121" s="172" t="s">
        <v>117</v>
      </c>
      <c r="L121" s="172" t="s">
        <v>117</v>
      </c>
      <c r="M121" s="172" t="s">
        <v>117</v>
      </c>
      <c r="N121" s="172" t="s">
        <v>117</v>
      </c>
      <c r="O121" s="172" t="s">
        <v>117</v>
      </c>
      <c r="P121" s="172" t="s">
        <v>117</v>
      </c>
      <c r="Q121" s="185" t="s">
        <v>117</v>
      </c>
      <c r="R121" s="186" t="s">
        <v>117</v>
      </c>
      <c r="S121" s="172" t="s">
        <v>117</v>
      </c>
      <c r="T121" s="172" t="s">
        <v>117</v>
      </c>
      <c r="U121" s="172" t="s">
        <v>117</v>
      </c>
      <c r="V121" s="172" t="s">
        <v>117</v>
      </c>
      <c r="W121" s="172" t="s">
        <v>117</v>
      </c>
      <c r="X121" s="172" t="s">
        <v>117</v>
      </c>
      <c r="Y121" s="172" t="s">
        <v>117</v>
      </c>
      <c r="Z121" s="172" t="s">
        <v>117</v>
      </c>
      <c r="AA121" s="172" t="s">
        <v>117</v>
      </c>
      <c r="AB121" s="172" t="s">
        <v>117</v>
      </c>
      <c r="AC121" s="187" t="s">
        <v>117</v>
      </c>
    </row>
    <row r="122" spans="1:33" ht="14.25" customHeight="1">
      <c r="A122" s="147" t="s">
        <v>362</v>
      </c>
      <c r="B122" s="93" t="s">
        <v>363</v>
      </c>
      <c r="C122" s="175"/>
      <c r="D122" s="171" t="s">
        <v>126</v>
      </c>
      <c r="E122" s="179"/>
      <c r="F122" s="184" t="s">
        <v>117</v>
      </c>
      <c r="G122" s="182" t="s">
        <v>117</v>
      </c>
      <c r="H122" s="172" t="s">
        <v>117</v>
      </c>
      <c r="I122" s="172" t="s">
        <v>117</v>
      </c>
      <c r="J122" s="172" t="s">
        <v>117</v>
      </c>
      <c r="K122" s="172" t="s">
        <v>117</v>
      </c>
      <c r="L122" s="172" t="s">
        <v>117</v>
      </c>
      <c r="M122" s="172" t="s">
        <v>117</v>
      </c>
      <c r="N122" s="172" t="s">
        <v>117</v>
      </c>
      <c r="O122" s="172" t="s">
        <v>117</v>
      </c>
      <c r="P122" s="172" t="s">
        <v>117</v>
      </c>
      <c r="Q122" s="185" t="s">
        <v>117</v>
      </c>
      <c r="R122" s="186" t="s">
        <v>117</v>
      </c>
      <c r="S122" s="172" t="s">
        <v>117</v>
      </c>
      <c r="T122" s="172" t="s">
        <v>117</v>
      </c>
      <c r="U122" s="172" t="s">
        <v>117</v>
      </c>
      <c r="V122" s="172" t="s">
        <v>117</v>
      </c>
      <c r="W122" s="172" t="s">
        <v>117</v>
      </c>
      <c r="X122" s="172" t="s">
        <v>117</v>
      </c>
      <c r="Y122" s="172" t="s">
        <v>117</v>
      </c>
      <c r="Z122" s="172" t="s">
        <v>117</v>
      </c>
      <c r="AA122" s="172" t="s">
        <v>117</v>
      </c>
      <c r="AB122" s="172" t="s">
        <v>117</v>
      </c>
      <c r="AC122" s="187" t="s">
        <v>117</v>
      </c>
    </row>
    <row r="123" spans="1:33" ht="14.25" customHeight="1">
      <c r="A123" s="147" t="s">
        <v>364</v>
      </c>
      <c r="B123" s="93" t="s">
        <v>365</v>
      </c>
      <c r="C123" s="175"/>
      <c r="D123" s="171" t="s">
        <v>98</v>
      </c>
      <c r="E123" s="179"/>
      <c r="F123" s="184" t="s">
        <v>117</v>
      </c>
      <c r="G123" s="182" t="s">
        <v>117</v>
      </c>
      <c r="H123" s="172" t="s">
        <v>117</v>
      </c>
      <c r="I123" s="172" t="s">
        <v>117</v>
      </c>
      <c r="J123" s="172" t="s">
        <v>117</v>
      </c>
      <c r="K123" s="172" t="s">
        <v>117</v>
      </c>
      <c r="L123" s="172" t="s">
        <v>117</v>
      </c>
      <c r="M123" s="172" t="s">
        <v>117</v>
      </c>
      <c r="N123" s="172" t="s">
        <v>117</v>
      </c>
      <c r="O123" s="172" t="s">
        <v>117</v>
      </c>
      <c r="P123" s="172" t="s">
        <v>117</v>
      </c>
      <c r="Q123" s="185" t="s">
        <v>117</v>
      </c>
      <c r="R123" s="186" t="s">
        <v>117</v>
      </c>
      <c r="S123" s="172" t="s">
        <v>117</v>
      </c>
      <c r="T123" s="172" t="s">
        <v>117</v>
      </c>
      <c r="U123" s="172" t="s">
        <v>117</v>
      </c>
      <c r="V123" s="172" t="s">
        <v>117</v>
      </c>
      <c r="W123" s="172" t="s">
        <v>117</v>
      </c>
      <c r="X123" s="172" t="s">
        <v>117</v>
      </c>
      <c r="Y123" s="172" t="s">
        <v>117</v>
      </c>
      <c r="Z123" s="172" t="s">
        <v>117</v>
      </c>
      <c r="AA123" s="172" t="s">
        <v>117</v>
      </c>
      <c r="AB123" s="172" t="s">
        <v>117</v>
      </c>
      <c r="AC123" s="187" t="s">
        <v>117</v>
      </c>
    </row>
    <row r="124" spans="1:33" ht="14.25" customHeight="1">
      <c r="A124" s="147" t="s">
        <v>366</v>
      </c>
      <c r="B124" s="93" t="s">
        <v>367</v>
      </c>
      <c r="C124" s="175"/>
      <c r="D124" s="171" t="s">
        <v>126</v>
      </c>
      <c r="E124" s="179"/>
      <c r="F124" s="184" t="s">
        <v>117</v>
      </c>
      <c r="G124" s="182" t="s">
        <v>117</v>
      </c>
      <c r="H124" s="172" t="s">
        <v>117</v>
      </c>
      <c r="I124" s="172" t="s">
        <v>117</v>
      </c>
      <c r="J124" s="172" t="s">
        <v>117</v>
      </c>
      <c r="K124" s="172" t="s">
        <v>117</v>
      </c>
      <c r="L124" s="172" t="s">
        <v>117</v>
      </c>
      <c r="M124" s="172" t="s">
        <v>117</v>
      </c>
      <c r="N124" s="172" t="s">
        <v>117</v>
      </c>
      <c r="O124" s="172" t="s">
        <v>117</v>
      </c>
      <c r="P124" s="172" t="s">
        <v>117</v>
      </c>
      <c r="Q124" s="185" t="s">
        <v>117</v>
      </c>
      <c r="R124" s="186" t="s">
        <v>117</v>
      </c>
      <c r="S124" s="172" t="s">
        <v>117</v>
      </c>
      <c r="T124" s="172" t="s">
        <v>117</v>
      </c>
      <c r="U124" s="172" t="s">
        <v>117</v>
      </c>
      <c r="V124" s="172" t="s">
        <v>117</v>
      </c>
      <c r="W124" s="172" t="s">
        <v>117</v>
      </c>
      <c r="X124" s="172" t="s">
        <v>117</v>
      </c>
      <c r="Y124" s="172" t="s">
        <v>117</v>
      </c>
      <c r="Z124" s="172" t="s">
        <v>117</v>
      </c>
      <c r="AA124" s="172" t="s">
        <v>117</v>
      </c>
      <c r="AB124" s="172" t="s">
        <v>117</v>
      </c>
      <c r="AC124" s="187" t="s">
        <v>117</v>
      </c>
    </row>
    <row r="125" spans="1:33" ht="14.25" customHeight="1">
      <c r="A125" s="147" t="s">
        <v>368</v>
      </c>
      <c r="B125" s="93" t="s">
        <v>369</v>
      </c>
      <c r="C125" s="175"/>
      <c r="D125" s="171" t="s">
        <v>98</v>
      </c>
      <c r="E125" s="179"/>
      <c r="F125" s="184" t="s">
        <v>117</v>
      </c>
      <c r="G125" s="182" t="s">
        <v>117</v>
      </c>
      <c r="H125" s="172" t="s">
        <v>117</v>
      </c>
      <c r="I125" s="172" t="s">
        <v>117</v>
      </c>
      <c r="J125" s="172" t="s">
        <v>117</v>
      </c>
      <c r="K125" s="172" t="s">
        <v>117</v>
      </c>
      <c r="L125" s="172" t="s">
        <v>117</v>
      </c>
      <c r="M125" s="172" t="s">
        <v>117</v>
      </c>
      <c r="N125" s="172" t="s">
        <v>117</v>
      </c>
      <c r="O125" s="172" t="s">
        <v>117</v>
      </c>
      <c r="P125" s="172" t="s">
        <v>117</v>
      </c>
      <c r="Q125" s="185" t="s">
        <v>117</v>
      </c>
      <c r="R125" s="186" t="s">
        <v>117</v>
      </c>
      <c r="S125" s="172" t="s">
        <v>117</v>
      </c>
      <c r="T125" s="172" t="s">
        <v>117</v>
      </c>
      <c r="U125" s="172" t="s">
        <v>117</v>
      </c>
      <c r="V125" s="172" t="s">
        <v>117</v>
      </c>
      <c r="W125" s="172" t="s">
        <v>117</v>
      </c>
      <c r="X125" s="172" t="s">
        <v>117</v>
      </c>
      <c r="Y125" s="172" t="s">
        <v>117</v>
      </c>
      <c r="Z125" s="172" t="s">
        <v>117</v>
      </c>
      <c r="AA125" s="172" t="s">
        <v>117</v>
      </c>
      <c r="AB125" s="172" t="s">
        <v>117</v>
      </c>
      <c r="AC125" s="187" t="s">
        <v>117</v>
      </c>
    </row>
    <row r="126" spans="1:33" ht="14.25" customHeight="1">
      <c r="A126" s="147" t="s">
        <v>370</v>
      </c>
      <c r="B126" s="93" t="s">
        <v>371</v>
      </c>
      <c r="C126" s="175"/>
      <c r="D126" s="171" t="s">
        <v>99</v>
      </c>
      <c r="E126" s="179"/>
      <c r="F126" s="184" t="s">
        <v>117</v>
      </c>
      <c r="G126" s="182" t="s">
        <v>117</v>
      </c>
      <c r="H126" s="172" t="s">
        <v>117</v>
      </c>
      <c r="I126" s="172" t="s">
        <v>117</v>
      </c>
      <c r="J126" s="172" t="s">
        <v>117</v>
      </c>
      <c r="K126" s="172" t="s">
        <v>117</v>
      </c>
      <c r="L126" s="172" t="s">
        <v>117</v>
      </c>
      <c r="M126" s="172" t="s">
        <v>117</v>
      </c>
      <c r="N126" s="172" t="s">
        <v>117</v>
      </c>
      <c r="O126" s="172" t="s">
        <v>117</v>
      </c>
      <c r="P126" s="172" t="s">
        <v>117</v>
      </c>
      <c r="Q126" s="185" t="s">
        <v>117</v>
      </c>
      <c r="R126" s="186" t="s">
        <v>117</v>
      </c>
      <c r="S126" s="172" t="s">
        <v>117</v>
      </c>
      <c r="T126" s="172" t="s">
        <v>117</v>
      </c>
      <c r="U126" s="172" t="s">
        <v>117</v>
      </c>
      <c r="V126" s="172" t="s">
        <v>117</v>
      </c>
      <c r="W126" s="172" t="s">
        <v>117</v>
      </c>
      <c r="X126" s="172" t="s">
        <v>117</v>
      </c>
      <c r="Y126" s="172" t="s">
        <v>117</v>
      </c>
      <c r="Z126" s="172" t="s">
        <v>117</v>
      </c>
      <c r="AA126" s="172" t="s">
        <v>117</v>
      </c>
      <c r="AB126" s="172" t="s">
        <v>117</v>
      </c>
      <c r="AC126" s="187" t="s">
        <v>117</v>
      </c>
    </row>
    <row r="127" spans="1:33" ht="14.25" customHeight="1">
      <c r="A127" s="147" t="s">
        <v>372</v>
      </c>
      <c r="B127" s="93" t="s">
        <v>373</v>
      </c>
      <c r="C127" s="175"/>
      <c r="D127" s="171" t="s">
        <v>126</v>
      </c>
      <c r="E127" s="179"/>
      <c r="F127" s="184" t="s">
        <v>117</v>
      </c>
      <c r="G127" s="182" t="s">
        <v>117</v>
      </c>
      <c r="H127" s="172" t="s">
        <v>117</v>
      </c>
      <c r="I127" s="172" t="s">
        <v>117</v>
      </c>
      <c r="J127" s="172" t="s">
        <v>117</v>
      </c>
      <c r="K127" s="172" t="s">
        <v>117</v>
      </c>
      <c r="L127" s="172" t="s">
        <v>117</v>
      </c>
      <c r="M127" s="172" t="s">
        <v>117</v>
      </c>
      <c r="N127" s="172" t="s">
        <v>117</v>
      </c>
      <c r="O127" s="172" t="s">
        <v>117</v>
      </c>
      <c r="P127" s="172" t="s">
        <v>117</v>
      </c>
      <c r="Q127" s="185" t="s">
        <v>117</v>
      </c>
      <c r="R127" s="186" t="s">
        <v>117</v>
      </c>
      <c r="S127" s="172" t="s">
        <v>117</v>
      </c>
      <c r="T127" s="172" t="s">
        <v>117</v>
      </c>
      <c r="U127" s="172" t="s">
        <v>117</v>
      </c>
      <c r="V127" s="172" t="s">
        <v>117</v>
      </c>
      <c r="W127" s="172" t="s">
        <v>117</v>
      </c>
      <c r="X127" s="172" t="s">
        <v>117</v>
      </c>
      <c r="Y127" s="172" t="s">
        <v>117</v>
      </c>
      <c r="Z127" s="172" t="s">
        <v>117</v>
      </c>
      <c r="AA127" s="172" t="s">
        <v>117</v>
      </c>
      <c r="AB127" s="172" t="s">
        <v>117</v>
      </c>
      <c r="AC127" s="187" t="s">
        <v>117</v>
      </c>
    </row>
    <row r="128" spans="1:33" ht="14.25" customHeight="1">
      <c r="A128" s="147" t="s">
        <v>374</v>
      </c>
      <c r="B128" s="93"/>
      <c r="C128" s="175"/>
      <c r="D128" s="171" t="s">
        <v>126</v>
      </c>
      <c r="E128" s="179"/>
      <c r="F128" s="184" t="s">
        <v>117</v>
      </c>
      <c r="G128" s="182" t="s">
        <v>117</v>
      </c>
      <c r="H128" s="172" t="s">
        <v>117</v>
      </c>
      <c r="I128" s="172" t="s">
        <v>117</v>
      </c>
      <c r="J128" s="184" t="s">
        <v>117</v>
      </c>
      <c r="K128" s="182" t="s">
        <v>117</v>
      </c>
      <c r="L128" s="172" t="s">
        <v>117</v>
      </c>
      <c r="M128" s="172" t="s">
        <v>117</v>
      </c>
      <c r="N128" s="172" t="s">
        <v>117</v>
      </c>
      <c r="O128" s="172" t="s">
        <v>117</v>
      </c>
      <c r="P128" s="172" t="s">
        <v>117</v>
      </c>
      <c r="Q128" s="172" t="s">
        <v>117</v>
      </c>
      <c r="R128" s="172" t="s">
        <v>117</v>
      </c>
      <c r="S128" s="172" t="s">
        <v>117</v>
      </c>
      <c r="T128" s="172" t="s">
        <v>117</v>
      </c>
      <c r="U128" s="186" t="s">
        <v>117</v>
      </c>
      <c r="V128" s="185" t="s">
        <v>117</v>
      </c>
      <c r="W128" s="172" t="s">
        <v>117</v>
      </c>
      <c r="X128" s="172" t="s">
        <v>117</v>
      </c>
      <c r="Y128" s="172" t="s">
        <v>117</v>
      </c>
      <c r="Z128" s="172" t="s">
        <v>117</v>
      </c>
      <c r="AA128" s="172" t="s">
        <v>117</v>
      </c>
      <c r="AB128" s="172" t="s">
        <v>117</v>
      </c>
      <c r="AC128" s="172" t="s">
        <v>117</v>
      </c>
      <c r="AD128" s="172" t="s">
        <v>117</v>
      </c>
      <c r="AE128" s="172" t="s">
        <v>117</v>
      </c>
      <c r="AF128" s="172" t="s">
        <v>117</v>
      </c>
      <c r="AG128" s="187" t="s">
        <v>117</v>
      </c>
    </row>
    <row r="129" spans="1:33" ht="14.25" customHeight="1">
      <c r="A129" s="147" t="s">
        <v>55</v>
      </c>
      <c r="B129" s="93" t="s">
        <v>375</v>
      </c>
      <c r="C129" s="175" t="s">
        <v>117</v>
      </c>
      <c r="D129" s="171" t="s">
        <v>240</v>
      </c>
      <c r="E129" s="179" t="s">
        <v>246</v>
      </c>
      <c r="F129" s="184" t="s">
        <v>135</v>
      </c>
      <c r="G129" s="182" t="s">
        <v>117</v>
      </c>
      <c r="H129" s="172" t="s">
        <v>117</v>
      </c>
      <c r="I129" s="172" t="s">
        <v>117</v>
      </c>
      <c r="J129" s="172" t="s">
        <v>117</v>
      </c>
      <c r="K129" s="172" t="s">
        <v>117</v>
      </c>
      <c r="L129" s="172" t="s">
        <v>117</v>
      </c>
      <c r="M129" s="172" t="s">
        <v>117</v>
      </c>
      <c r="N129" s="172" t="s">
        <v>117</v>
      </c>
      <c r="O129" s="172" t="s">
        <v>117</v>
      </c>
      <c r="P129" s="172" t="s">
        <v>135</v>
      </c>
      <c r="Q129" s="185" t="s">
        <v>117</v>
      </c>
      <c r="R129" s="186" t="s">
        <v>117</v>
      </c>
      <c r="S129" s="172" t="s">
        <v>117</v>
      </c>
      <c r="T129" s="172" t="s">
        <v>117</v>
      </c>
      <c r="U129" s="172" t="s">
        <v>117</v>
      </c>
      <c r="V129" s="172" t="s">
        <v>117</v>
      </c>
      <c r="W129" s="172" t="s">
        <v>117</v>
      </c>
      <c r="X129" s="172" t="s">
        <v>117</v>
      </c>
      <c r="Y129" s="172" t="s">
        <v>117</v>
      </c>
      <c r="Z129" s="172" t="s">
        <v>117</v>
      </c>
      <c r="AA129" s="172" t="s">
        <v>135</v>
      </c>
      <c r="AB129" s="172" t="s">
        <v>117</v>
      </c>
      <c r="AC129" s="187" t="s">
        <v>117</v>
      </c>
    </row>
    <row r="130" spans="1:33" ht="14.25" customHeight="1">
      <c r="A130" s="148" t="s">
        <v>376</v>
      </c>
      <c r="B130" s="94" t="s">
        <v>377</v>
      </c>
      <c r="C130" s="177" t="s">
        <v>378</v>
      </c>
      <c r="D130" s="256" t="e">
        <v>#N/A</v>
      </c>
      <c r="E130" s="179" t="s">
        <v>379</v>
      </c>
      <c r="F130" s="184" t="s">
        <v>117</v>
      </c>
      <c r="G130" s="182" t="s">
        <v>117</v>
      </c>
      <c r="H130" s="172" t="s">
        <v>117</v>
      </c>
      <c r="I130" s="172" t="s">
        <v>117</v>
      </c>
      <c r="J130" s="172" t="s">
        <v>117</v>
      </c>
      <c r="K130" s="172" t="s">
        <v>117</v>
      </c>
      <c r="L130" s="172" t="s">
        <v>117</v>
      </c>
      <c r="M130" s="172" t="s">
        <v>117</v>
      </c>
      <c r="N130" s="172" t="s">
        <v>117</v>
      </c>
      <c r="O130" s="172" t="s">
        <v>117</v>
      </c>
      <c r="P130" s="172" t="s">
        <v>226</v>
      </c>
      <c r="Q130" s="185" t="s">
        <v>117</v>
      </c>
      <c r="R130" s="186" t="s">
        <v>117</v>
      </c>
      <c r="S130" s="172" t="s">
        <v>117</v>
      </c>
      <c r="T130" s="172" t="s">
        <v>117</v>
      </c>
      <c r="U130" s="172" t="s">
        <v>117</v>
      </c>
      <c r="V130" s="172" t="s">
        <v>117</v>
      </c>
      <c r="W130" s="172" t="s">
        <v>117</v>
      </c>
      <c r="X130" s="172" t="s">
        <v>117</v>
      </c>
      <c r="Y130" s="172" t="s">
        <v>117</v>
      </c>
      <c r="Z130" s="172" t="s">
        <v>117</v>
      </c>
      <c r="AA130" s="172" t="s">
        <v>117</v>
      </c>
      <c r="AB130" s="172" t="s">
        <v>117</v>
      </c>
      <c r="AC130" s="187" t="s">
        <v>117</v>
      </c>
    </row>
    <row r="131" spans="1:33" ht="14.25" customHeight="1">
      <c r="A131" s="148" t="s">
        <v>380</v>
      </c>
      <c r="B131" s="94" t="s">
        <v>381</v>
      </c>
      <c r="C131" s="177" t="s">
        <v>382</v>
      </c>
      <c r="D131" s="256" t="e">
        <v>#N/A</v>
      </c>
      <c r="E131" s="179" t="s">
        <v>127</v>
      </c>
      <c r="F131" s="184" t="s">
        <v>117</v>
      </c>
      <c r="G131" s="182" t="s">
        <v>117</v>
      </c>
      <c r="H131" s="172" t="s">
        <v>117</v>
      </c>
      <c r="I131" s="172" t="s">
        <v>117</v>
      </c>
      <c r="J131" s="172" t="s">
        <v>117</v>
      </c>
      <c r="K131" s="172" t="s">
        <v>117</v>
      </c>
      <c r="L131" s="172" t="s">
        <v>117</v>
      </c>
      <c r="M131" s="172" t="s">
        <v>117</v>
      </c>
      <c r="N131" s="172" t="s">
        <v>117</v>
      </c>
      <c r="O131" s="172" t="s">
        <v>117</v>
      </c>
      <c r="P131" s="172" t="s">
        <v>226</v>
      </c>
      <c r="Q131" s="185" t="s">
        <v>117</v>
      </c>
      <c r="R131" s="186" t="s">
        <v>117</v>
      </c>
      <c r="S131" s="172" t="s">
        <v>117</v>
      </c>
      <c r="T131" s="172" t="s">
        <v>117</v>
      </c>
      <c r="U131" s="172" t="s">
        <v>117</v>
      </c>
      <c r="V131" s="172" t="s">
        <v>117</v>
      </c>
      <c r="W131" s="172" t="s">
        <v>117</v>
      </c>
      <c r="X131" s="172" t="s">
        <v>117</v>
      </c>
      <c r="Y131" s="172" t="s">
        <v>117</v>
      </c>
      <c r="Z131" s="172" t="s">
        <v>117</v>
      </c>
      <c r="AA131" s="172" t="s">
        <v>117</v>
      </c>
      <c r="AB131" s="172" t="s">
        <v>117</v>
      </c>
      <c r="AC131" s="187" t="s">
        <v>117</v>
      </c>
    </row>
    <row r="132" spans="1:33" ht="14.25" customHeight="1">
      <c r="A132" s="148" t="s">
        <v>383</v>
      </c>
      <c r="B132" s="94" t="s">
        <v>384</v>
      </c>
      <c r="C132" s="177"/>
      <c r="D132" s="256" t="e">
        <v>#N/A</v>
      </c>
      <c r="E132" s="179"/>
      <c r="F132" s="184" t="s">
        <v>117</v>
      </c>
      <c r="G132" s="182" t="s">
        <v>117</v>
      </c>
      <c r="H132" s="172" t="s">
        <v>117</v>
      </c>
      <c r="I132" s="172" t="s">
        <v>117</v>
      </c>
      <c r="J132" s="172" t="s">
        <v>117</v>
      </c>
      <c r="K132" s="172" t="s">
        <v>117</v>
      </c>
      <c r="L132" s="172" t="s">
        <v>117</v>
      </c>
      <c r="M132" s="172" t="s">
        <v>117</v>
      </c>
      <c r="N132" s="172" t="s">
        <v>117</v>
      </c>
      <c r="O132" s="172" t="s">
        <v>117</v>
      </c>
      <c r="P132" s="172" t="s">
        <v>117</v>
      </c>
      <c r="Q132" s="185" t="s">
        <v>117</v>
      </c>
      <c r="R132" s="186" t="s">
        <v>117</v>
      </c>
      <c r="S132" s="172" t="s">
        <v>117</v>
      </c>
      <c r="T132" s="172" t="s">
        <v>117</v>
      </c>
      <c r="U132" s="172" t="s">
        <v>117</v>
      </c>
      <c r="V132" s="172" t="s">
        <v>117</v>
      </c>
      <c r="W132" s="172" t="s">
        <v>117</v>
      </c>
      <c r="X132" s="172" t="s">
        <v>117</v>
      </c>
      <c r="Y132" s="172" t="s">
        <v>117</v>
      </c>
      <c r="Z132" s="172" t="s">
        <v>117</v>
      </c>
      <c r="AA132" s="172" t="s">
        <v>117</v>
      </c>
      <c r="AB132" s="172" t="s">
        <v>117</v>
      </c>
      <c r="AC132" s="187" t="s">
        <v>117</v>
      </c>
    </row>
    <row r="133" spans="1:33" ht="26">
      <c r="A133" s="148" t="s">
        <v>385</v>
      </c>
      <c r="B133" s="94" t="s">
        <v>386</v>
      </c>
      <c r="C133" s="175" t="s">
        <v>117</v>
      </c>
      <c r="D133" s="256" t="e">
        <v>#N/A</v>
      </c>
      <c r="E133" s="179" t="s">
        <v>246</v>
      </c>
      <c r="F133" s="184" t="s">
        <v>117</v>
      </c>
      <c r="G133" s="182" t="s">
        <v>117</v>
      </c>
      <c r="H133" s="172" t="s">
        <v>117</v>
      </c>
      <c r="I133" s="172" t="s">
        <v>117</v>
      </c>
      <c r="J133" s="172" t="s">
        <v>117</v>
      </c>
      <c r="K133" s="172" t="s">
        <v>117</v>
      </c>
      <c r="L133" s="172" t="s">
        <v>117</v>
      </c>
      <c r="M133" s="172" t="s">
        <v>117</v>
      </c>
      <c r="N133" s="172" t="s">
        <v>117</v>
      </c>
      <c r="O133" s="172" t="s">
        <v>117</v>
      </c>
      <c r="P133" s="172" t="s">
        <v>289</v>
      </c>
      <c r="Q133" s="185" t="s">
        <v>117</v>
      </c>
      <c r="R133" s="186" t="s">
        <v>117</v>
      </c>
      <c r="S133" s="172" t="s">
        <v>117</v>
      </c>
      <c r="T133" s="172" t="s">
        <v>117</v>
      </c>
      <c r="U133" s="172" t="s">
        <v>117</v>
      </c>
      <c r="V133" s="172" t="s">
        <v>117</v>
      </c>
      <c r="W133" s="172" t="s">
        <v>117</v>
      </c>
      <c r="X133" s="172" t="s">
        <v>117</v>
      </c>
      <c r="Y133" s="172" t="s">
        <v>117</v>
      </c>
      <c r="Z133" s="172" t="s">
        <v>117</v>
      </c>
      <c r="AA133" s="172" t="s">
        <v>289</v>
      </c>
      <c r="AB133" s="172" t="s">
        <v>117</v>
      </c>
      <c r="AC133" s="187" t="s">
        <v>117</v>
      </c>
    </row>
    <row r="134" spans="1:33" ht="13">
      <c r="A134" s="147" t="s">
        <v>387</v>
      </c>
      <c r="B134" s="93" t="s">
        <v>388</v>
      </c>
      <c r="C134" s="175" t="s">
        <v>117</v>
      </c>
      <c r="D134" s="171" t="s">
        <v>98</v>
      </c>
      <c r="E134" s="179" t="s">
        <v>246</v>
      </c>
      <c r="F134" s="184" t="s">
        <v>117</v>
      </c>
      <c r="G134" s="182" t="s">
        <v>117</v>
      </c>
      <c r="H134" s="172" t="s">
        <v>117</v>
      </c>
      <c r="I134" s="172" t="s">
        <v>117</v>
      </c>
      <c r="J134" s="172" t="s">
        <v>117</v>
      </c>
      <c r="K134" s="172" t="s">
        <v>117</v>
      </c>
      <c r="L134" s="172" t="s">
        <v>117</v>
      </c>
      <c r="M134" s="172" t="s">
        <v>117</v>
      </c>
      <c r="N134" s="172" t="s">
        <v>117</v>
      </c>
      <c r="O134" s="172" t="s">
        <v>135</v>
      </c>
      <c r="P134" s="172" t="s">
        <v>142</v>
      </c>
      <c r="Q134" s="185" t="s">
        <v>117</v>
      </c>
      <c r="R134" s="186" t="s">
        <v>117</v>
      </c>
      <c r="S134" s="172" t="s">
        <v>117</v>
      </c>
      <c r="T134" s="172" t="s">
        <v>117</v>
      </c>
      <c r="U134" s="172" t="s">
        <v>117</v>
      </c>
      <c r="V134" s="172" t="s">
        <v>117</v>
      </c>
      <c r="W134" s="172" t="s">
        <v>117</v>
      </c>
      <c r="X134" s="172" t="s">
        <v>117</v>
      </c>
      <c r="Y134" s="172" t="s">
        <v>117</v>
      </c>
      <c r="Z134" s="172" t="s">
        <v>135</v>
      </c>
      <c r="AA134" s="172" t="s">
        <v>117</v>
      </c>
      <c r="AB134" s="172" t="s">
        <v>117</v>
      </c>
      <c r="AC134" s="187" t="s">
        <v>117</v>
      </c>
    </row>
    <row r="135" spans="1:33" ht="13">
      <c r="A135" s="147" t="s">
        <v>389</v>
      </c>
      <c r="B135" s="93" t="s">
        <v>390</v>
      </c>
      <c r="C135" s="175" t="s">
        <v>117</v>
      </c>
      <c r="D135" s="171" t="s">
        <v>99</v>
      </c>
      <c r="E135" s="179" t="s">
        <v>55</v>
      </c>
      <c r="F135" s="184" t="s">
        <v>117</v>
      </c>
      <c r="G135" s="182" t="s">
        <v>117</v>
      </c>
      <c r="H135" s="172" t="s">
        <v>117</v>
      </c>
      <c r="I135" s="172" t="s">
        <v>117</v>
      </c>
      <c r="J135" s="172" t="s">
        <v>117</v>
      </c>
      <c r="K135" s="172" t="s">
        <v>117</v>
      </c>
      <c r="L135" s="172" t="s">
        <v>117</v>
      </c>
      <c r="M135" s="172" t="s">
        <v>117</v>
      </c>
      <c r="N135" s="172" t="s">
        <v>117</v>
      </c>
      <c r="O135" s="172" t="s">
        <v>117</v>
      </c>
      <c r="P135" s="172" t="s">
        <v>142</v>
      </c>
      <c r="Q135" s="185" t="s">
        <v>117</v>
      </c>
      <c r="R135" s="186" t="s">
        <v>117</v>
      </c>
      <c r="S135" s="172" t="s">
        <v>117</v>
      </c>
      <c r="T135" s="172" t="s">
        <v>117</v>
      </c>
      <c r="U135" s="172" t="s">
        <v>117</v>
      </c>
      <c r="V135" s="172" t="s">
        <v>117</v>
      </c>
      <c r="W135" s="172" t="s">
        <v>117</v>
      </c>
      <c r="X135" s="172" t="s">
        <v>117</v>
      </c>
      <c r="Y135" s="172" t="s">
        <v>117</v>
      </c>
      <c r="Z135" s="172" t="s">
        <v>117</v>
      </c>
      <c r="AA135" s="172" t="s">
        <v>135</v>
      </c>
      <c r="AB135" s="172" t="s">
        <v>117</v>
      </c>
      <c r="AC135" s="187" t="s">
        <v>117</v>
      </c>
    </row>
    <row r="136" spans="1:33" ht="26.25" customHeight="1">
      <c r="A136" s="148" t="s">
        <v>391</v>
      </c>
      <c r="B136" s="94" t="s">
        <v>392</v>
      </c>
      <c r="C136" s="175" t="s">
        <v>117</v>
      </c>
      <c r="D136" s="256" t="e">
        <v>#N/A</v>
      </c>
      <c r="E136" s="180" t="s">
        <v>393</v>
      </c>
      <c r="F136" s="184" t="s">
        <v>117</v>
      </c>
      <c r="G136" s="182" t="s">
        <v>117</v>
      </c>
      <c r="H136" s="172" t="s">
        <v>117</v>
      </c>
      <c r="I136" s="172" t="s">
        <v>117</v>
      </c>
      <c r="J136" s="172" t="s">
        <v>117</v>
      </c>
      <c r="K136" s="172" t="s">
        <v>117</v>
      </c>
      <c r="L136" s="172" t="s">
        <v>117</v>
      </c>
      <c r="M136" s="172" t="s">
        <v>117</v>
      </c>
      <c r="N136" s="172" t="s">
        <v>117</v>
      </c>
      <c r="O136" s="172" t="s">
        <v>117</v>
      </c>
      <c r="P136" s="172" t="s">
        <v>226</v>
      </c>
      <c r="Q136" s="185" t="s">
        <v>117</v>
      </c>
      <c r="R136" s="186" t="s">
        <v>117</v>
      </c>
      <c r="S136" s="172" t="s">
        <v>117</v>
      </c>
      <c r="T136" s="172" t="s">
        <v>117</v>
      </c>
      <c r="U136" s="172" t="s">
        <v>117</v>
      </c>
      <c r="V136" s="172" t="s">
        <v>117</v>
      </c>
      <c r="W136" s="172" t="s">
        <v>117</v>
      </c>
      <c r="X136" s="172" t="s">
        <v>117</v>
      </c>
      <c r="Y136" s="172" t="s">
        <v>117</v>
      </c>
      <c r="Z136" s="172" t="s">
        <v>117</v>
      </c>
      <c r="AA136" s="172" t="s">
        <v>117</v>
      </c>
      <c r="AB136" s="172" t="s">
        <v>117</v>
      </c>
      <c r="AC136" s="187" t="s">
        <v>117</v>
      </c>
    </row>
    <row r="137" spans="1:33" ht="13">
      <c r="A137" s="147" t="s">
        <v>394</v>
      </c>
      <c r="B137" s="93" t="s">
        <v>395</v>
      </c>
      <c r="C137" s="175" t="s">
        <v>117</v>
      </c>
      <c r="D137" s="171" t="s">
        <v>98</v>
      </c>
      <c r="E137" s="179" t="s">
        <v>246</v>
      </c>
      <c r="F137" s="184" t="s">
        <v>117</v>
      </c>
      <c r="G137" s="182" t="s">
        <v>117</v>
      </c>
      <c r="H137" s="172" t="s">
        <v>117</v>
      </c>
      <c r="I137" s="172" t="s">
        <v>117</v>
      </c>
      <c r="J137" s="172" t="s">
        <v>117</v>
      </c>
      <c r="K137" s="172" t="s">
        <v>117</v>
      </c>
      <c r="L137" s="172" t="s">
        <v>117</v>
      </c>
      <c r="M137" s="172" t="s">
        <v>117</v>
      </c>
      <c r="N137" s="172" t="s">
        <v>117</v>
      </c>
      <c r="O137" s="172" t="s">
        <v>117</v>
      </c>
      <c r="P137" s="172" t="s">
        <v>142</v>
      </c>
      <c r="Q137" s="185" t="s">
        <v>117</v>
      </c>
      <c r="R137" s="186" t="s">
        <v>117</v>
      </c>
      <c r="S137" s="172" t="s">
        <v>117</v>
      </c>
      <c r="T137" s="172" t="s">
        <v>117</v>
      </c>
      <c r="U137" s="172" t="s">
        <v>117</v>
      </c>
      <c r="V137" s="172" t="s">
        <v>117</v>
      </c>
      <c r="W137" s="172" t="s">
        <v>117</v>
      </c>
      <c r="X137" s="172" t="s">
        <v>117</v>
      </c>
      <c r="Y137" s="172" t="s">
        <v>117</v>
      </c>
      <c r="Z137" s="172" t="s">
        <v>117</v>
      </c>
      <c r="AA137" s="172" t="s">
        <v>117</v>
      </c>
      <c r="AB137" s="172" t="s">
        <v>117</v>
      </c>
      <c r="AC137" s="187" t="s">
        <v>117</v>
      </c>
    </row>
    <row r="138" spans="1:33" ht="26">
      <c r="A138" s="148" t="s">
        <v>396</v>
      </c>
      <c r="B138" s="94" t="s">
        <v>397</v>
      </c>
      <c r="C138" s="175" t="s">
        <v>398</v>
      </c>
      <c r="D138" s="256" t="e">
        <v>#N/A</v>
      </c>
      <c r="E138" s="179" t="s">
        <v>387</v>
      </c>
      <c r="F138" s="184" t="s">
        <v>117</v>
      </c>
      <c r="G138" s="182" t="s">
        <v>117</v>
      </c>
      <c r="H138" s="172" t="s">
        <v>117</v>
      </c>
      <c r="I138" s="172" t="s">
        <v>117</v>
      </c>
      <c r="J138" s="172" t="s">
        <v>117</v>
      </c>
      <c r="K138" s="172" t="s">
        <v>117</v>
      </c>
      <c r="L138" s="172" t="s">
        <v>117</v>
      </c>
      <c r="M138" s="172" t="s">
        <v>117</v>
      </c>
      <c r="N138" s="172" t="s">
        <v>117</v>
      </c>
      <c r="O138" s="172" t="s">
        <v>289</v>
      </c>
      <c r="P138" s="172" t="s">
        <v>226</v>
      </c>
      <c r="Q138" s="185" t="s">
        <v>117</v>
      </c>
      <c r="R138" s="186" t="s">
        <v>117</v>
      </c>
      <c r="S138" s="172" t="s">
        <v>117</v>
      </c>
      <c r="T138" s="172" t="s">
        <v>117</v>
      </c>
      <c r="U138" s="172" t="s">
        <v>117</v>
      </c>
      <c r="V138" s="172" t="s">
        <v>117</v>
      </c>
      <c r="W138" s="172" t="s">
        <v>117</v>
      </c>
      <c r="X138" s="172" t="s">
        <v>117</v>
      </c>
      <c r="Y138" s="172" t="s">
        <v>117</v>
      </c>
      <c r="Z138" s="172" t="s">
        <v>289</v>
      </c>
      <c r="AA138" s="172" t="s">
        <v>117</v>
      </c>
      <c r="AB138" s="172" t="s">
        <v>117</v>
      </c>
      <c r="AC138" s="187" t="s">
        <v>117</v>
      </c>
    </row>
    <row r="139" spans="1:33" ht="26">
      <c r="A139" s="148" t="s">
        <v>399</v>
      </c>
      <c r="B139" s="94" t="s">
        <v>400</v>
      </c>
      <c r="C139" s="175" t="s">
        <v>117</v>
      </c>
      <c r="D139" s="256" t="e">
        <v>#N/A</v>
      </c>
      <c r="E139" s="179"/>
      <c r="F139" s="184" t="s">
        <v>117</v>
      </c>
      <c r="G139" s="182" t="s">
        <v>117</v>
      </c>
      <c r="H139" s="172" t="s">
        <v>117</v>
      </c>
      <c r="I139" s="172" t="s">
        <v>117</v>
      </c>
      <c r="J139" s="184" t="s">
        <v>117</v>
      </c>
      <c r="K139" s="182" t="s">
        <v>117</v>
      </c>
      <c r="L139" s="172" t="s">
        <v>117</v>
      </c>
      <c r="M139" s="172" t="s">
        <v>117</v>
      </c>
      <c r="N139" s="172" t="s">
        <v>117</v>
      </c>
      <c r="O139" s="172" t="s">
        <v>117</v>
      </c>
      <c r="P139" s="172" t="s">
        <v>226</v>
      </c>
      <c r="Q139" s="172" t="s">
        <v>117</v>
      </c>
      <c r="R139" s="172" t="s">
        <v>117</v>
      </c>
      <c r="S139" s="172" t="s">
        <v>117</v>
      </c>
      <c r="T139" s="172" t="s">
        <v>117</v>
      </c>
      <c r="U139" s="186" t="s">
        <v>117</v>
      </c>
      <c r="V139" s="185" t="s">
        <v>117</v>
      </c>
      <c r="W139" s="172" t="s">
        <v>117</v>
      </c>
      <c r="X139" s="172" t="s">
        <v>117</v>
      </c>
      <c r="Y139" s="172" t="s">
        <v>117</v>
      </c>
      <c r="Z139" s="172" t="s">
        <v>117</v>
      </c>
      <c r="AA139" s="172" t="s">
        <v>226</v>
      </c>
      <c r="AB139" s="172" t="s">
        <v>117</v>
      </c>
      <c r="AC139" s="172" t="s">
        <v>117</v>
      </c>
      <c r="AD139" s="172" t="s">
        <v>117</v>
      </c>
      <c r="AE139" s="172" t="s">
        <v>117</v>
      </c>
      <c r="AF139" s="172" t="s">
        <v>117</v>
      </c>
      <c r="AG139" s="187" t="s">
        <v>117</v>
      </c>
    </row>
    <row r="140" spans="1:33" ht="13">
      <c r="A140" s="147" t="s">
        <v>401</v>
      </c>
      <c r="B140" s="93" t="s">
        <v>402</v>
      </c>
      <c r="C140" s="175"/>
      <c r="D140" s="171" t="s">
        <v>98</v>
      </c>
      <c r="E140" s="179"/>
      <c r="F140" s="184" t="s">
        <v>117</v>
      </c>
      <c r="G140" s="182" t="s">
        <v>117</v>
      </c>
      <c r="H140" s="172" t="s">
        <v>117</v>
      </c>
      <c r="I140" s="172" t="s">
        <v>117</v>
      </c>
      <c r="J140" s="172" t="s">
        <v>117</v>
      </c>
      <c r="K140" s="172" t="s">
        <v>117</v>
      </c>
      <c r="L140" s="172" t="s">
        <v>117</v>
      </c>
      <c r="M140" s="172" t="s">
        <v>117</v>
      </c>
      <c r="N140" s="172" t="s">
        <v>117</v>
      </c>
      <c r="O140" s="172" t="s">
        <v>117</v>
      </c>
      <c r="P140" s="172" t="s">
        <v>135</v>
      </c>
      <c r="Q140" s="185" t="s">
        <v>117</v>
      </c>
      <c r="R140" s="186" t="s">
        <v>117</v>
      </c>
      <c r="S140" s="172" t="s">
        <v>117</v>
      </c>
      <c r="T140" s="172" t="s">
        <v>117</v>
      </c>
      <c r="U140" s="172" t="s">
        <v>117</v>
      </c>
      <c r="V140" s="172" t="s">
        <v>117</v>
      </c>
      <c r="W140" s="172" t="s">
        <v>117</v>
      </c>
      <c r="X140" s="172" t="s">
        <v>117</v>
      </c>
      <c r="Y140" s="172" t="s">
        <v>117</v>
      </c>
      <c r="Z140" s="172" t="s">
        <v>117</v>
      </c>
      <c r="AA140" s="172" t="s">
        <v>142</v>
      </c>
      <c r="AB140" s="172" t="s">
        <v>117</v>
      </c>
      <c r="AC140" s="187" t="s">
        <v>117</v>
      </c>
    </row>
    <row r="141" spans="1:33" ht="13">
      <c r="A141" s="147" t="s">
        <v>403</v>
      </c>
      <c r="B141" s="93" t="s">
        <v>404</v>
      </c>
      <c r="C141" s="175" t="s">
        <v>117</v>
      </c>
      <c r="D141" s="171" t="s">
        <v>99</v>
      </c>
      <c r="E141" s="179" t="s">
        <v>55</v>
      </c>
      <c r="F141" s="184" t="s">
        <v>117</v>
      </c>
      <c r="G141" s="182" t="s">
        <v>117</v>
      </c>
      <c r="H141" s="172" t="s">
        <v>117</v>
      </c>
      <c r="I141" s="172" t="s">
        <v>117</v>
      </c>
      <c r="J141" s="172" t="s">
        <v>117</v>
      </c>
      <c r="K141" s="172" t="s">
        <v>117</v>
      </c>
      <c r="L141" s="172" t="s">
        <v>117</v>
      </c>
      <c r="M141" s="172" t="s">
        <v>117</v>
      </c>
      <c r="N141" s="172" t="s">
        <v>117</v>
      </c>
      <c r="O141" s="172" t="s">
        <v>117</v>
      </c>
      <c r="P141" s="172" t="s">
        <v>142</v>
      </c>
      <c r="Q141" s="185" t="s">
        <v>117</v>
      </c>
      <c r="R141" s="186" t="s">
        <v>117</v>
      </c>
      <c r="S141" s="172" t="s">
        <v>117</v>
      </c>
      <c r="T141" s="172" t="s">
        <v>117</v>
      </c>
      <c r="U141" s="172" t="s">
        <v>117</v>
      </c>
      <c r="V141" s="172" t="s">
        <v>117</v>
      </c>
      <c r="W141" s="172" t="s">
        <v>117</v>
      </c>
      <c r="X141" s="172" t="s">
        <v>117</v>
      </c>
      <c r="Y141" s="172" t="s">
        <v>117</v>
      </c>
      <c r="Z141" s="172" t="s">
        <v>117</v>
      </c>
      <c r="AA141" s="172" t="s">
        <v>142</v>
      </c>
      <c r="AB141" s="172" t="s">
        <v>117</v>
      </c>
      <c r="AC141" s="187" t="s">
        <v>117</v>
      </c>
    </row>
    <row r="142" spans="1:33" ht="13">
      <c r="A142" s="147" t="s">
        <v>405</v>
      </c>
      <c r="B142" s="93" t="s">
        <v>406</v>
      </c>
      <c r="C142" s="175" t="s">
        <v>117</v>
      </c>
      <c r="D142" s="171" t="s">
        <v>99</v>
      </c>
      <c r="E142" s="179" t="s">
        <v>246</v>
      </c>
      <c r="F142" s="184" t="s">
        <v>117</v>
      </c>
      <c r="G142" s="182" t="s">
        <v>117</v>
      </c>
      <c r="H142" s="172" t="s">
        <v>117</v>
      </c>
      <c r="I142" s="172" t="s">
        <v>117</v>
      </c>
      <c r="J142" s="172" t="s">
        <v>117</v>
      </c>
      <c r="K142" s="172" t="s">
        <v>117</v>
      </c>
      <c r="L142" s="172" t="s">
        <v>117</v>
      </c>
      <c r="M142" s="172" t="s">
        <v>117</v>
      </c>
      <c r="N142" s="172" t="s">
        <v>117</v>
      </c>
      <c r="O142" s="172" t="s">
        <v>117</v>
      </c>
      <c r="P142" s="172" t="s">
        <v>142</v>
      </c>
      <c r="Q142" s="185" t="s">
        <v>117</v>
      </c>
      <c r="R142" s="186" t="s">
        <v>117</v>
      </c>
      <c r="S142" s="172" t="s">
        <v>117</v>
      </c>
      <c r="T142" s="172" t="s">
        <v>117</v>
      </c>
      <c r="U142" s="172" t="s">
        <v>117</v>
      </c>
      <c r="V142" s="172" t="s">
        <v>117</v>
      </c>
      <c r="W142" s="172" t="s">
        <v>117</v>
      </c>
      <c r="X142" s="172" t="s">
        <v>117</v>
      </c>
      <c r="Y142" s="172" t="s">
        <v>117</v>
      </c>
      <c r="Z142" s="172" t="s">
        <v>117</v>
      </c>
      <c r="AA142" s="172" t="s">
        <v>117</v>
      </c>
      <c r="AB142" s="172" t="s">
        <v>117</v>
      </c>
      <c r="AC142" s="187" t="s">
        <v>117</v>
      </c>
    </row>
    <row r="143" spans="1:33" ht="13">
      <c r="A143" s="147" t="s">
        <v>407</v>
      </c>
      <c r="B143" s="93" t="s">
        <v>408</v>
      </c>
      <c r="C143" s="175" t="s">
        <v>117</v>
      </c>
      <c r="D143" s="171" t="s">
        <v>98</v>
      </c>
      <c r="E143" s="179" t="s">
        <v>55</v>
      </c>
      <c r="F143" s="184" t="s">
        <v>117</v>
      </c>
      <c r="G143" s="182" t="s">
        <v>117</v>
      </c>
      <c r="H143" s="172" t="s">
        <v>117</v>
      </c>
      <c r="I143" s="172" t="s">
        <v>117</v>
      </c>
      <c r="J143" s="172" t="s">
        <v>117</v>
      </c>
      <c r="K143" s="172" t="s">
        <v>117</v>
      </c>
      <c r="L143" s="172" t="s">
        <v>117</v>
      </c>
      <c r="M143" s="172" t="s">
        <v>117</v>
      </c>
      <c r="N143" s="172" t="s">
        <v>117</v>
      </c>
      <c r="O143" s="172" t="s">
        <v>117</v>
      </c>
      <c r="P143" s="172" t="s">
        <v>135</v>
      </c>
      <c r="Q143" s="185" t="s">
        <v>117</v>
      </c>
      <c r="R143" s="186" t="s">
        <v>117</v>
      </c>
      <c r="S143" s="172" t="s">
        <v>117</v>
      </c>
      <c r="T143" s="172" t="s">
        <v>117</v>
      </c>
      <c r="U143" s="172" t="s">
        <v>117</v>
      </c>
      <c r="V143" s="172" t="s">
        <v>117</v>
      </c>
      <c r="W143" s="172" t="s">
        <v>117</v>
      </c>
      <c r="X143" s="172" t="s">
        <v>117</v>
      </c>
      <c r="Y143" s="172" t="s">
        <v>117</v>
      </c>
      <c r="Z143" s="172" t="s">
        <v>117</v>
      </c>
      <c r="AA143" s="172" t="s">
        <v>135</v>
      </c>
      <c r="AB143" s="172" t="s">
        <v>117</v>
      </c>
      <c r="AC143" s="187" t="s">
        <v>117</v>
      </c>
    </row>
    <row r="144" spans="1:33" ht="13">
      <c r="A144" s="147" t="s">
        <v>409</v>
      </c>
      <c r="B144" s="93" t="s">
        <v>367</v>
      </c>
      <c r="C144" s="175" t="s">
        <v>117</v>
      </c>
      <c r="D144" s="171" t="s">
        <v>99</v>
      </c>
      <c r="E144" s="179" t="s">
        <v>387</v>
      </c>
      <c r="F144" s="184" t="s">
        <v>117</v>
      </c>
      <c r="G144" s="182" t="s">
        <v>117</v>
      </c>
      <c r="H144" s="172" t="s">
        <v>117</v>
      </c>
      <c r="I144" s="172" t="s">
        <v>117</v>
      </c>
      <c r="J144" s="172" t="s">
        <v>117</v>
      </c>
      <c r="K144" s="172" t="s">
        <v>117</v>
      </c>
      <c r="L144" s="172" t="s">
        <v>117</v>
      </c>
      <c r="M144" s="172" t="s">
        <v>117</v>
      </c>
      <c r="N144" s="172" t="s">
        <v>117</v>
      </c>
      <c r="O144" s="172" t="s">
        <v>135</v>
      </c>
      <c r="P144" s="172" t="s">
        <v>142</v>
      </c>
      <c r="Q144" s="185" t="s">
        <v>117</v>
      </c>
      <c r="R144" s="186" t="s">
        <v>117</v>
      </c>
      <c r="S144" s="172" t="s">
        <v>117</v>
      </c>
      <c r="T144" s="172" t="s">
        <v>117</v>
      </c>
      <c r="U144" s="172" t="s">
        <v>117</v>
      </c>
      <c r="V144" s="172" t="s">
        <v>117</v>
      </c>
      <c r="W144" s="172" t="s">
        <v>117</v>
      </c>
      <c r="X144" s="172" t="s">
        <v>117</v>
      </c>
      <c r="Y144" s="172" t="s">
        <v>117</v>
      </c>
      <c r="Z144" s="172" t="s">
        <v>135</v>
      </c>
      <c r="AA144" s="172" t="s">
        <v>142</v>
      </c>
      <c r="AB144" s="172" t="s">
        <v>117</v>
      </c>
      <c r="AC144" s="187" t="s">
        <v>117</v>
      </c>
    </row>
    <row r="145" spans="1:33" s="166" customFormat="1" ht="13">
      <c r="A145" s="148" t="s">
        <v>410</v>
      </c>
      <c r="B145" s="94" t="s">
        <v>363</v>
      </c>
      <c r="C145" s="175" t="s">
        <v>99</v>
      </c>
      <c r="D145" s="256" t="e">
        <v>#N/A</v>
      </c>
      <c r="E145" s="179" t="s">
        <v>387</v>
      </c>
      <c r="F145" s="184" t="s">
        <v>117</v>
      </c>
      <c r="G145" s="182" t="s">
        <v>117</v>
      </c>
      <c r="H145" s="172" t="s">
        <v>117</v>
      </c>
      <c r="I145" s="172" t="s">
        <v>117</v>
      </c>
      <c r="J145" s="172" t="s">
        <v>117</v>
      </c>
      <c r="K145" s="172" t="s">
        <v>117</v>
      </c>
      <c r="L145" s="172" t="s">
        <v>117</v>
      </c>
      <c r="M145" s="172" t="s">
        <v>117</v>
      </c>
      <c r="N145" s="172" t="s">
        <v>117</v>
      </c>
      <c r="O145" s="172" t="s">
        <v>117</v>
      </c>
      <c r="P145" s="172" t="s">
        <v>117</v>
      </c>
      <c r="Q145" s="185" t="s">
        <v>117</v>
      </c>
      <c r="R145" s="186" t="s">
        <v>117</v>
      </c>
      <c r="S145" s="172" t="s">
        <v>117</v>
      </c>
      <c r="T145" s="172" t="s">
        <v>117</v>
      </c>
      <c r="U145" s="172" t="s">
        <v>117</v>
      </c>
      <c r="V145" s="172" t="s">
        <v>117</v>
      </c>
      <c r="W145" s="172" t="s">
        <v>117</v>
      </c>
      <c r="X145" s="172" t="s">
        <v>117</v>
      </c>
      <c r="Y145" s="172" t="s">
        <v>117</v>
      </c>
      <c r="Z145" s="172" t="s">
        <v>117</v>
      </c>
      <c r="AA145" s="172" t="s">
        <v>117</v>
      </c>
      <c r="AB145" s="172" t="s">
        <v>117</v>
      </c>
      <c r="AC145" s="187" t="s">
        <v>117</v>
      </c>
    </row>
    <row r="146" spans="1:33" ht="26">
      <c r="A146" s="147" t="s">
        <v>411</v>
      </c>
      <c r="B146" s="93" t="s">
        <v>412</v>
      </c>
      <c r="C146" s="175"/>
      <c r="D146" s="171" t="s">
        <v>102</v>
      </c>
      <c r="E146" s="179"/>
      <c r="F146" s="184" t="s">
        <v>117</v>
      </c>
      <c r="G146" s="182" t="s">
        <v>117</v>
      </c>
      <c r="H146" s="172" t="s">
        <v>117</v>
      </c>
      <c r="I146" s="172" t="s">
        <v>117</v>
      </c>
      <c r="J146" s="172" t="s">
        <v>117</v>
      </c>
      <c r="K146" s="172" t="s">
        <v>117</v>
      </c>
      <c r="L146" s="172" t="s">
        <v>117</v>
      </c>
      <c r="M146" s="172" t="s">
        <v>117</v>
      </c>
      <c r="N146" s="172" t="s">
        <v>117</v>
      </c>
      <c r="O146" s="172" t="s">
        <v>117</v>
      </c>
      <c r="P146" s="172" t="s">
        <v>117</v>
      </c>
      <c r="Q146" s="185" t="s">
        <v>117</v>
      </c>
      <c r="R146" s="186" t="s">
        <v>117</v>
      </c>
      <c r="S146" s="172" t="s">
        <v>117</v>
      </c>
      <c r="T146" s="172" t="s">
        <v>117</v>
      </c>
      <c r="U146" s="172" t="s">
        <v>117</v>
      </c>
      <c r="V146" s="172" t="s">
        <v>117</v>
      </c>
      <c r="W146" s="172" t="s">
        <v>117</v>
      </c>
      <c r="X146" s="172" t="s">
        <v>117</v>
      </c>
      <c r="Y146" s="172" t="s">
        <v>117</v>
      </c>
      <c r="Z146" s="172" t="s">
        <v>117</v>
      </c>
      <c r="AA146" s="172" t="s">
        <v>117</v>
      </c>
      <c r="AB146" s="172" t="s">
        <v>117</v>
      </c>
      <c r="AC146" s="187" t="s">
        <v>117</v>
      </c>
    </row>
    <row r="147" spans="1:33" ht="13">
      <c r="A147" s="147" t="s">
        <v>413</v>
      </c>
      <c r="B147" s="93"/>
      <c r="C147" s="175"/>
      <c r="D147" s="171" t="s">
        <v>98</v>
      </c>
      <c r="E147" s="179"/>
      <c r="F147" s="184" t="s">
        <v>117</v>
      </c>
      <c r="G147" s="182" t="s">
        <v>117</v>
      </c>
      <c r="H147" s="172" t="s">
        <v>117</v>
      </c>
      <c r="I147" s="172" t="s">
        <v>117</v>
      </c>
      <c r="J147" s="184" t="s">
        <v>117</v>
      </c>
      <c r="K147" s="182" t="s">
        <v>117</v>
      </c>
      <c r="L147" s="172" t="s">
        <v>117</v>
      </c>
      <c r="M147" s="172" t="s">
        <v>117</v>
      </c>
      <c r="N147" s="172" t="s">
        <v>117</v>
      </c>
      <c r="O147" s="172" t="s">
        <v>117</v>
      </c>
      <c r="P147" s="172" t="s">
        <v>117</v>
      </c>
      <c r="Q147" s="172" t="s">
        <v>117</v>
      </c>
      <c r="R147" s="172" t="s">
        <v>117</v>
      </c>
      <c r="S147" s="172" t="s">
        <v>117</v>
      </c>
      <c r="T147" s="172" t="s">
        <v>117</v>
      </c>
      <c r="U147" s="186" t="s">
        <v>117</v>
      </c>
      <c r="V147" s="185" t="s">
        <v>117</v>
      </c>
      <c r="W147" s="172" t="s">
        <v>117</v>
      </c>
      <c r="X147" s="172" t="s">
        <v>117</v>
      </c>
      <c r="Y147" s="172" t="s">
        <v>117</v>
      </c>
      <c r="Z147" s="172" t="s">
        <v>117</v>
      </c>
      <c r="AA147" s="172" t="s">
        <v>117</v>
      </c>
      <c r="AB147" s="172" t="s">
        <v>117</v>
      </c>
      <c r="AC147" s="172" t="s">
        <v>117</v>
      </c>
      <c r="AD147" s="172" t="s">
        <v>117</v>
      </c>
      <c r="AE147" s="172" t="s">
        <v>117</v>
      </c>
      <c r="AF147" s="172" t="s">
        <v>117</v>
      </c>
      <c r="AG147" s="187" t="s">
        <v>117</v>
      </c>
    </row>
    <row r="148" spans="1:33" ht="13">
      <c r="A148" s="147" t="s">
        <v>414</v>
      </c>
      <c r="B148" s="93" t="s">
        <v>415</v>
      </c>
      <c r="C148" s="175"/>
      <c r="D148" s="171" t="s">
        <v>126</v>
      </c>
      <c r="E148" s="179"/>
      <c r="F148" s="184" t="s">
        <v>117</v>
      </c>
      <c r="G148" s="182" t="s">
        <v>117</v>
      </c>
      <c r="H148" s="172" t="s">
        <v>117</v>
      </c>
      <c r="I148" s="172" t="s">
        <v>117</v>
      </c>
      <c r="J148" s="172" t="s">
        <v>117</v>
      </c>
      <c r="K148" s="172" t="s">
        <v>117</v>
      </c>
      <c r="L148" s="172" t="s">
        <v>117</v>
      </c>
      <c r="M148" s="172" t="s">
        <v>117</v>
      </c>
      <c r="N148" s="172" t="s">
        <v>117</v>
      </c>
      <c r="O148" s="172" t="s">
        <v>117</v>
      </c>
      <c r="P148" s="172" t="s">
        <v>117</v>
      </c>
      <c r="Q148" s="185" t="s">
        <v>142</v>
      </c>
      <c r="R148" s="186" t="s">
        <v>117</v>
      </c>
      <c r="S148" s="172" t="s">
        <v>117</v>
      </c>
      <c r="T148" s="172" t="s">
        <v>117</v>
      </c>
      <c r="U148" s="172" t="s">
        <v>117</v>
      </c>
      <c r="V148" s="172" t="s">
        <v>117</v>
      </c>
      <c r="W148" s="172" t="s">
        <v>135</v>
      </c>
      <c r="X148" s="172" t="s">
        <v>117</v>
      </c>
      <c r="Y148" s="172" t="s">
        <v>117</v>
      </c>
      <c r="Z148" s="172" t="s">
        <v>117</v>
      </c>
      <c r="AA148" s="172" t="s">
        <v>117</v>
      </c>
      <c r="AB148" s="172" t="s">
        <v>117</v>
      </c>
      <c r="AC148" s="187" t="s">
        <v>117</v>
      </c>
    </row>
    <row r="149" spans="1:33" ht="13">
      <c r="A149" s="147" t="s">
        <v>416</v>
      </c>
      <c r="B149" s="93" t="s">
        <v>417</v>
      </c>
      <c r="C149" s="175"/>
      <c r="D149" s="171" t="s">
        <v>98</v>
      </c>
      <c r="E149" s="179"/>
      <c r="F149" s="184" t="s">
        <v>117</v>
      </c>
      <c r="G149" s="182" t="s">
        <v>117</v>
      </c>
      <c r="H149" s="172" t="s">
        <v>117</v>
      </c>
      <c r="I149" s="172" t="s">
        <v>117</v>
      </c>
      <c r="J149" s="172" t="s">
        <v>117</v>
      </c>
      <c r="K149" s="172" t="s">
        <v>117</v>
      </c>
      <c r="L149" s="172" t="s">
        <v>117</v>
      </c>
      <c r="M149" s="172" t="s">
        <v>117</v>
      </c>
      <c r="N149" s="172" t="s">
        <v>117</v>
      </c>
      <c r="O149" s="172" t="s">
        <v>117</v>
      </c>
      <c r="P149" s="172" t="s">
        <v>117</v>
      </c>
      <c r="Q149" s="185" t="s">
        <v>117</v>
      </c>
      <c r="R149" s="186" t="s">
        <v>117</v>
      </c>
      <c r="S149" s="172" t="s">
        <v>117</v>
      </c>
      <c r="T149" s="172" t="s">
        <v>117</v>
      </c>
      <c r="U149" s="172" t="s">
        <v>117</v>
      </c>
      <c r="V149" s="172" t="s">
        <v>117</v>
      </c>
      <c r="W149" s="172" t="s">
        <v>117</v>
      </c>
      <c r="X149" s="172" t="s">
        <v>117</v>
      </c>
      <c r="Y149" s="172" t="s">
        <v>117</v>
      </c>
      <c r="Z149" s="172" t="s">
        <v>117</v>
      </c>
      <c r="AA149" s="172" t="s">
        <v>117</v>
      </c>
      <c r="AB149" s="172" t="s">
        <v>117</v>
      </c>
      <c r="AC149" s="187" t="s">
        <v>117</v>
      </c>
    </row>
    <row r="150" spans="1:33" ht="13">
      <c r="A150" s="147" t="s">
        <v>418</v>
      </c>
      <c r="B150" s="93" t="s">
        <v>419</v>
      </c>
      <c r="C150" s="175"/>
      <c r="D150" s="171" t="s">
        <v>102</v>
      </c>
      <c r="E150" s="179"/>
      <c r="F150" s="184" t="s">
        <v>173</v>
      </c>
      <c r="G150" s="182" t="s">
        <v>117</v>
      </c>
      <c r="H150" s="172" t="s">
        <v>117</v>
      </c>
      <c r="I150" s="172" t="s">
        <v>117</v>
      </c>
      <c r="J150" s="172" t="s">
        <v>117</v>
      </c>
      <c r="K150" s="172" t="s">
        <v>117</v>
      </c>
      <c r="L150" s="172" t="s">
        <v>117</v>
      </c>
      <c r="M150" s="172" t="s">
        <v>117</v>
      </c>
      <c r="N150" s="172" t="s">
        <v>117</v>
      </c>
      <c r="O150" s="172" t="s">
        <v>117</v>
      </c>
      <c r="P150" s="172" t="s">
        <v>117</v>
      </c>
      <c r="Q150" s="185" t="s">
        <v>117</v>
      </c>
      <c r="R150" s="186" t="s">
        <v>117</v>
      </c>
      <c r="S150" s="172" t="s">
        <v>117</v>
      </c>
      <c r="T150" s="172" t="s">
        <v>117</v>
      </c>
      <c r="U150" s="172" t="s">
        <v>117</v>
      </c>
      <c r="V150" s="172" t="s">
        <v>117</v>
      </c>
      <c r="W150" s="172" t="s">
        <v>117</v>
      </c>
      <c r="X150" s="172" t="s">
        <v>117</v>
      </c>
      <c r="Y150" s="172" t="s">
        <v>117</v>
      </c>
      <c r="Z150" s="172" t="s">
        <v>117</v>
      </c>
      <c r="AA150" s="172" t="s">
        <v>117</v>
      </c>
      <c r="AB150" s="172" t="s">
        <v>117</v>
      </c>
      <c r="AC150" s="187" t="s">
        <v>117</v>
      </c>
    </row>
    <row r="151" spans="1:33" ht="13">
      <c r="A151" s="147" t="s">
        <v>420</v>
      </c>
      <c r="B151" s="93" t="s">
        <v>421</v>
      </c>
      <c r="C151" s="175"/>
      <c r="D151" s="171" t="s">
        <v>126</v>
      </c>
      <c r="E151" s="179"/>
      <c r="F151" s="184" t="s">
        <v>117</v>
      </c>
      <c r="G151" s="182" t="s">
        <v>117</v>
      </c>
      <c r="H151" s="172" t="s">
        <v>117</v>
      </c>
      <c r="I151" s="172" t="s">
        <v>117</v>
      </c>
      <c r="J151" s="172" t="s">
        <v>117</v>
      </c>
      <c r="K151" s="172" t="s">
        <v>117</v>
      </c>
      <c r="L151" s="172" t="s">
        <v>117</v>
      </c>
      <c r="M151" s="172" t="s">
        <v>117</v>
      </c>
      <c r="N151" s="172" t="s">
        <v>117</v>
      </c>
      <c r="O151" s="172" t="s">
        <v>117</v>
      </c>
      <c r="P151" s="172" t="s">
        <v>117</v>
      </c>
      <c r="Q151" s="185" t="s">
        <v>117</v>
      </c>
      <c r="R151" s="186" t="s">
        <v>117</v>
      </c>
      <c r="S151" s="172" t="s">
        <v>117</v>
      </c>
      <c r="T151" s="172" t="s">
        <v>117</v>
      </c>
      <c r="U151" s="172" t="s">
        <v>117</v>
      </c>
      <c r="V151" s="172" t="s">
        <v>117</v>
      </c>
      <c r="W151" s="172" t="s">
        <v>135</v>
      </c>
      <c r="X151" s="172" t="s">
        <v>117</v>
      </c>
      <c r="Y151" s="172" t="s">
        <v>117</v>
      </c>
      <c r="Z151" s="172" t="s">
        <v>117</v>
      </c>
      <c r="AA151" s="172" t="s">
        <v>117</v>
      </c>
      <c r="AB151" s="172" t="s">
        <v>117</v>
      </c>
      <c r="AC151" s="187" t="s">
        <v>117</v>
      </c>
    </row>
    <row r="152" spans="1:33" ht="13">
      <c r="A152" s="147" t="s">
        <v>422</v>
      </c>
      <c r="B152" s="93" t="s">
        <v>423</v>
      </c>
      <c r="C152" s="175"/>
      <c r="D152" s="171" t="s">
        <v>99</v>
      </c>
      <c r="E152" s="179"/>
      <c r="F152" s="184" t="s">
        <v>117</v>
      </c>
      <c r="G152" s="182" t="s">
        <v>117</v>
      </c>
      <c r="H152" s="172" t="s">
        <v>117</v>
      </c>
      <c r="I152" s="172" t="s">
        <v>117</v>
      </c>
      <c r="J152" s="172" t="s">
        <v>117</v>
      </c>
      <c r="K152" s="172" t="s">
        <v>117</v>
      </c>
      <c r="L152" s="172" t="s">
        <v>117</v>
      </c>
      <c r="M152" s="172" t="s">
        <v>117</v>
      </c>
      <c r="N152" s="172" t="s">
        <v>117</v>
      </c>
      <c r="O152" s="172" t="s">
        <v>117</v>
      </c>
      <c r="P152" s="172" t="s">
        <v>117</v>
      </c>
      <c r="Q152" s="185" t="s">
        <v>117</v>
      </c>
      <c r="R152" s="186" t="s">
        <v>117</v>
      </c>
      <c r="S152" s="172" t="s">
        <v>117</v>
      </c>
      <c r="T152" s="172" t="s">
        <v>117</v>
      </c>
      <c r="U152" s="172" t="s">
        <v>117</v>
      </c>
      <c r="V152" s="172" t="s">
        <v>117</v>
      </c>
      <c r="W152" s="172" t="s">
        <v>135</v>
      </c>
      <c r="X152" s="172" t="s">
        <v>117</v>
      </c>
      <c r="Y152" s="172" t="s">
        <v>117</v>
      </c>
      <c r="Z152" s="172" t="s">
        <v>117</v>
      </c>
      <c r="AA152" s="172" t="s">
        <v>117</v>
      </c>
      <c r="AB152" s="172" t="s">
        <v>117</v>
      </c>
      <c r="AC152" s="187" t="s">
        <v>117</v>
      </c>
    </row>
    <row r="153" spans="1:33" ht="13">
      <c r="A153" s="147" t="s">
        <v>424</v>
      </c>
      <c r="B153" s="93" t="s">
        <v>425</v>
      </c>
      <c r="C153" s="175"/>
      <c r="D153" s="171" t="s">
        <v>98</v>
      </c>
      <c r="E153" s="179"/>
      <c r="F153" s="184" t="s">
        <v>117</v>
      </c>
      <c r="G153" s="182" t="s">
        <v>117</v>
      </c>
      <c r="H153" s="172" t="s">
        <v>117</v>
      </c>
      <c r="I153" s="172" t="s">
        <v>117</v>
      </c>
      <c r="J153" s="172" t="s">
        <v>117</v>
      </c>
      <c r="K153" s="172" t="s">
        <v>117</v>
      </c>
      <c r="L153" s="172" t="s">
        <v>117</v>
      </c>
      <c r="M153" s="172" t="s">
        <v>117</v>
      </c>
      <c r="N153" s="172" t="s">
        <v>117</v>
      </c>
      <c r="O153" s="172" t="s">
        <v>117</v>
      </c>
      <c r="P153" s="172" t="s">
        <v>117</v>
      </c>
      <c r="Q153" s="185" t="s">
        <v>117</v>
      </c>
      <c r="R153" s="186" t="s">
        <v>117</v>
      </c>
      <c r="S153" s="172" t="s">
        <v>117</v>
      </c>
      <c r="T153" s="172" t="s">
        <v>117</v>
      </c>
      <c r="U153" s="172" t="s">
        <v>117</v>
      </c>
      <c r="V153" s="172" t="s">
        <v>117</v>
      </c>
      <c r="W153" s="172" t="s">
        <v>117</v>
      </c>
      <c r="X153" s="172" t="s">
        <v>117</v>
      </c>
      <c r="Y153" s="172" t="s">
        <v>117</v>
      </c>
      <c r="Z153" s="172" t="s">
        <v>117</v>
      </c>
      <c r="AA153" s="172" t="s">
        <v>117</v>
      </c>
      <c r="AB153" s="172" t="s">
        <v>117</v>
      </c>
      <c r="AC153" s="187" t="s">
        <v>117</v>
      </c>
    </row>
    <row r="154" spans="1:33" ht="13">
      <c r="A154" s="147" t="s">
        <v>426</v>
      </c>
      <c r="B154" s="93" t="s">
        <v>427</v>
      </c>
      <c r="C154" s="175"/>
      <c r="D154" s="171" t="s">
        <v>99</v>
      </c>
      <c r="E154" s="179"/>
      <c r="F154" s="184" t="s">
        <v>117</v>
      </c>
      <c r="G154" s="182" t="s">
        <v>117</v>
      </c>
      <c r="H154" s="172" t="s">
        <v>117</v>
      </c>
      <c r="I154" s="172" t="s">
        <v>117</v>
      </c>
      <c r="J154" s="172" t="s">
        <v>117</v>
      </c>
      <c r="K154" s="172" t="s">
        <v>117</v>
      </c>
      <c r="L154" s="172" t="s">
        <v>117</v>
      </c>
      <c r="M154" s="172" t="s">
        <v>117</v>
      </c>
      <c r="N154" s="172" t="s">
        <v>117</v>
      </c>
      <c r="O154" s="172" t="s">
        <v>117</v>
      </c>
      <c r="P154" s="172" t="s">
        <v>117</v>
      </c>
      <c r="Q154" s="185" t="s">
        <v>117</v>
      </c>
      <c r="R154" s="186" t="s">
        <v>117</v>
      </c>
      <c r="S154" s="172" t="s">
        <v>117</v>
      </c>
      <c r="T154" s="172" t="s">
        <v>117</v>
      </c>
      <c r="U154" s="172" t="s">
        <v>117</v>
      </c>
      <c r="V154" s="172" t="s">
        <v>117</v>
      </c>
      <c r="W154" s="172" t="s">
        <v>117</v>
      </c>
      <c r="X154" s="172" t="s">
        <v>117</v>
      </c>
      <c r="Y154" s="172" t="s">
        <v>117</v>
      </c>
      <c r="Z154" s="172" t="s">
        <v>117</v>
      </c>
      <c r="AA154" s="172" t="s">
        <v>117</v>
      </c>
      <c r="AB154" s="172" t="s">
        <v>117</v>
      </c>
      <c r="AC154" s="187" t="s">
        <v>117</v>
      </c>
    </row>
    <row r="155" spans="1:33" ht="13">
      <c r="A155" s="147" t="s">
        <v>428</v>
      </c>
      <c r="B155" s="93" t="s">
        <v>429</v>
      </c>
      <c r="C155" s="175"/>
      <c r="D155" s="171" t="s">
        <v>126</v>
      </c>
      <c r="E155" s="179"/>
      <c r="F155" s="184" t="s">
        <v>117</v>
      </c>
      <c r="G155" s="182" t="s">
        <v>117</v>
      </c>
      <c r="H155" s="172" t="s">
        <v>117</v>
      </c>
      <c r="I155" s="172" t="s">
        <v>117</v>
      </c>
      <c r="J155" s="172" t="s">
        <v>117</v>
      </c>
      <c r="K155" s="172" t="s">
        <v>117</v>
      </c>
      <c r="L155" s="172" t="s">
        <v>117</v>
      </c>
      <c r="M155" s="172" t="s">
        <v>117</v>
      </c>
      <c r="N155" s="172" t="s">
        <v>117</v>
      </c>
      <c r="O155" s="172" t="s">
        <v>117</v>
      </c>
      <c r="P155" s="172" t="s">
        <v>117</v>
      </c>
      <c r="Q155" s="185" t="s">
        <v>117</v>
      </c>
      <c r="R155" s="186" t="s">
        <v>117</v>
      </c>
      <c r="S155" s="172" t="s">
        <v>117</v>
      </c>
      <c r="T155" s="172" t="s">
        <v>117</v>
      </c>
      <c r="U155" s="172" t="s">
        <v>117</v>
      </c>
      <c r="V155" s="172" t="s">
        <v>117</v>
      </c>
      <c r="W155" s="172" t="s">
        <v>117</v>
      </c>
      <c r="X155" s="172" t="s">
        <v>117</v>
      </c>
      <c r="Y155" s="172" t="s">
        <v>117</v>
      </c>
      <c r="Z155" s="172" t="s">
        <v>117</v>
      </c>
      <c r="AA155" s="172" t="s">
        <v>117</v>
      </c>
      <c r="AB155" s="172" t="s">
        <v>117</v>
      </c>
      <c r="AC155" s="187" t="s">
        <v>117</v>
      </c>
    </row>
    <row r="156" spans="1:33" ht="13">
      <c r="A156" s="147" t="s">
        <v>430</v>
      </c>
      <c r="B156" s="93" t="s">
        <v>431</v>
      </c>
      <c r="C156" s="175"/>
      <c r="D156" s="171" t="s">
        <v>98</v>
      </c>
      <c r="E156" s="179"/>
      <c r="F156" s="184" t="s">
        <v>117</v>
      </c>
      <c r="G156" s="182" t="s">
        <v>117</v>
      </c>
      <c r="H156" s="172" t="s">
        <v>117</v>
      </c>
      <c r="I156" s="172" t="s">
        <v>117</v>
      </c>
      <c r="J156" s="172" t="s">
        <v>117</v>
      </c>
      <c r="K156" s="172" t="s">
        <v>117</v>
      </c>
      <c r="L156" s="172" t="s">
        <v>117</v>
      </c>
      <c r="M156" s="172" t="s">
        <v>117</v>
      </c>
      <c r="N156" s="172" t="s">
        <v>117</v>
      </c>
      <c r="O156" s="172" t="s">
        <v>117</v>
      </c>
      <c r="P156" s="172" t="s">
        <v>117</v>
      </c>
      <c r="Q156" s="185" t="s">
        <v>117</v>
      </c>
      <c r="R156" s="186" t="s">
        <v>117</v>
      </c>
      <c r="S156" s="172" t="s">
        <v>117</v>
      </c>
      <c r="T156" s="172" t="s">
        <v>117</v>
      </c>
      <c r="U156" s="172" t="s">
        <v>117</v>
      </c>
      <c r="V156" s="172" t="s">
        <v>117</v>
      </c>
      <c r="W156" s="172" t="s">
        <v>117</v>
      </c>
      <c r="X156" s="172" t="s">
        <v>117</v>
      </c>
      <c r="Y156" s="172" t="s">
        <v>117</v>
      </c>
      <c r="Z156" s="172" t="s">
        <v>117</v>
      </c>
      <c r="AA156" s="172" t="s">
        <v>117</v>
      </c>
      <c r="AB156" s="172" t="s">
        <v>117</v>
      </c>
      <c r="AC156" s="187" t="s">
        <v>117</v>
      </c>
    </row>
    <row r="157" spans="1:33" ht="13">
      <c r="A157" s="147" t="s">
        <v>432</v>
      </c>
      <c r="B157" s="93" t="s">
        <v>433</v>
      </c>
      <c r="C157" s="175"/>
      <c r="D157" s="171" t="s">
        <v>98</v>
      </c>
      <c r="E157" s="179"/>
      <c r="F157" s="184" t="s">
        <v>117</v>
      </c>
      <c r="G157" s="182" t="s">
        <v>117</v>
      </c>
      <c r="H157" s="172" t="s">
        <v>117</v>
      </c>
      <c r="I157" s="172" t="s">
        <v>117</v>
      </c>
      <c r="J157" s="172" t="s">
        <v>117</v>
      </c>
      <c r="K157" s="172" t="s">
        <v>117</v>
      </c>
      <c r="L157" s="172" t="s">
        <v>117</v>
      </c>
      <c r="M157" s="172" t="s">
        <v>117</v>
      </c>
      <c r="N157" s="172" t="s">
        <v>117</v>
      </c>
      <c r="O157" s="172" t="s">
        <v>117</v>
      </c>
      <c r="P157" s="172" t="s">
        <v>117</v>
      </c>
      <c r="Q157" s="185" t="s">
        <v>117</v>
      </c>
      <c r="R157" s="186" t="s">
        <v>117</v>
      </c>
      <c r="S157" s="172" t="s">
        <v>117</v>
      </c>
      <c r="T157" s="172" t="s">
        <v>117</v>
      </c>
      <c r="U157" s="172" t="s">
        <v>117</v>
      </c>
      <c r="V157" s="172" t="s">
        <v>117</v>
      </c>
      <c r="W157" s="172" t="s">
        <v>117</v>
      </c>
      <c r="X157" s="172" t="s">
        <v>117</v>
      </c>
      <c r="Y157" s="172" t="s">
        <v>117</v>
      </c>
      <c r="Z157" s="172" t="s">
        <v>117</v>
      </c>
      <c r="AA157" s="172" t="s">
        <v>117</v>
      </c>
      <c r="AB157" s="172" t="s">
        <v>117</v>
      </c>
      <c r="AC157" s="187" t="s">
        <v>117</v>
      </c>
    </row>
    <row r="158" spans="1:33" ht="13">
      <c r="A158" s="147" t="s">
        <v>434</v>
      </c>
      <c r="B158" s="93"/>
      <c r="C158" s="175"/>
      <c r="D158" s="171" t="s">
        <v>126</v>
      </c>
      <c r="E158" s="179"/>
      <c r="F158" s="184" t="s">
        <v>117</v>
      </c>
      <c r="G158" s="182" t="s">
        <v>117</v>
      </c>
      <c r="H158" s="172" t="s">
        <v>117</v>
      </c>
      <c r="I158" s="172" t="s">
        <v>117</v>
      </c>
      <c r="J158" s="184" t="s">
        <v>117</v>
      </c>
      <c r="K158" s="182" t="s">
        <v>117</v>
      </c>
      <c r="L158" s="172" t="s">
        <v>117</v>
      </c>
      <c r="M158" s="172" t="s">
        <v>117</v>
      </c>
      <c r="N158" s="172" t="s">
        <v>117</v>
      </c>
      <c r="O158" s="172" t="s">
        <v>117</v>
      </c>
      <c r="P158" s="172" t="s">
        <v>117</v>
      </c>
      <c r="Q158" s="172" t="s">
        <v>117</v>
      </c>
      <c r="R158" s="172" t="s">
        <v>117</v>
      </c>
      <c r="S158" s="172" t="s">
        <v>117</v>
      </c>
      <c r="T158" s="172" t="s">
        <v>117</v>
      </c>
      <c r="U158" s="186" t="s">
        <v>117</v>
      </c>
      <c r="V158" s="185" t="s">
        <v>117</v>
      </c>
      <c r="W158" s="172" t="s">
        <v>117</v>
      </c>
      <c r="X158" s="172" t="s">
        <v>117</v>
      </c>
      <c r="Y158" s="172" t="s">
        <v>117</v>
      </c>
      <c r="Z158" s="172" t="s">
        <v>117</v>
      </c>
      <c r="AA158" s="172" t="s">
        <v>117</v>
      </c>
      <c r="AB158" s="172" t="s">
        <v>117</v>
      </c>
      <c r="AC158" s="172" t="s">
        <v>117</v>
      </c>
      <c r="AD158" s="172" t="s">
        <v>117</v>
      </c>
      <c r="AE158" s="172" t="s">
        <v>117</v>
      </c>
      <c r="AF158" s="172" t="s">
        <v>117</v>
      </c>
      <c r="AG158" s="187" t="s">
        <v>117</v>
      </c>
    </row>
    <row r="159" spans="1:33" ht="13">
      <c r="A159" s="147" t="s">
        <v>435</v>
      </c>
      <c r="B159" s="93" t="s">
        <v>436</v>
      </c>
      <c r="C159" s="175" t="s">
        <v>117</v>
      </c>
      <c r="D159" s="171" t="s">
        <v>240</v>
      </c>
      <c r="E159" s="179" t="s">
        <v>246</v>
      </c>
      <c r="F159" s="184" t="s">
        <v>135</v>
      </c>
      <c r="G159" s="182" t="s">
        <v>117</v>
      </c>
      <c r="H159" s="172" t="s">
        <v>117</v>
      </c>
      <c r="I159" s="172" t="s">
        <v>117</v>
      </c>
      <c r="J159" s="172" t="s">
        <v>117</v>
      </c>
      <c r="K159" s="172" t="s">
        <v>117</v>
      </c>
      <c r="L159" s="172" t="s">
        <v>117</v>
      </c>
      <c r="M159" s="172" t="s">
        <v>117</v>
      </c>
      <c r="N159" s="172" t="s">
        <v>117</v>
      </c>
      <c r="O159" s="172" t="s">
        <v>117</v>
      </c>
      <c r="P159" s="172" t="s">
        <v>117</v>
      </c>
      <c r="Q159" s="185" t="s">
        <v>135</v>
      </c>
      <c r="R159" s="186" t="s">
        <v>117</v>
      </c>
      <c r="S159" s="172" t="s">
        <v>117</v>
      </c>
      <c r="T159" s="172" t="s">
        <v>117</v>
      </c>
      <c r="U159" s="172" t="s">
        <v>117</v>
      </c>
      <c r="V159" s="172" t="s">
        <v>117</v>
      </c>
      <c r="W159" s="172" t="s">
        <v>135</v>
      </c>
      <c r="X159" s="172" t="s">
        <v>117</v>
      </c>
      <c r="Y159" s="172" t="s">
        <v>117</v>
      </c>
      <c r="Z159" s="172" t="s">
        <v>117</v>
      </c>
      <c r="AA159" s="172" t="s">
        <v>117</v>
      </c>
      <c r="AB159" s="172" t="s">
        <v>135</v>
      </c>
      <c r="AC159" s="187" t="s">
        <v>117</v>
      </c>
    </row>
    <row r="160" spans="1:33" ht="13">
      <c r="A160" s="147" t="s">
        <v>437</v>
      </c>
      <c r="B160" s="93" t="s">
        <v>438</v>
      </c>
      <c r="C160" s="175" t="s">
        <v>117</v>
      </c>
      <c r="D160" s="171" t="s">
        <v>126</v>
      </c>
      <c r="E160" s="179" t="s">
        <v>435</v>
      </c>
      <c r="F160" s="184" t="s">
        <v>117</v>
      </c>
      <c r="G160" s="182" t="s">
        <v>117</v>
      </c>
      <c r="H160" s="172" t="s">
        <v>117</v>
      </c>
      <c r="I160" s="172" t="s">
        <v>117</v>
      </c>
      <c r="J160" s="172" t="s">
        <v>117</v>
      </c>
      <c r="K160" s="172" t="s">
        <v>117</v>
      </c>
      <c r="L160" s="172" t="s">
        <v>117</v>
      </c>
      <c r="M160" s="172" t="s">
        <v>117</v>
      </c>
      <c r="N160" s="172" t="s">
        <v>117</v>
      </c>
      <c r="O160" s="172" t="s">
        <v>117</v>
      </c>
      <c r="P160" s="172" t="s">
        <v>117</v>
      </c>
      <c r="Q160" s="185" t="s">
        <v>135</v>
      </c>
      <c r="R160" s="186" t="s">
        <v>117</v>
      </c>
      <c r="S160" s="172" t="s">
        <v>117</v>
      </c>
      <c r="T160" s="172" t="s">
        <v>117</v>
      </c>
      <c r="U160" s="172" t="s">
        <v>117</v>
      </c>
      <c r="V160" s="172" t="s">
        <v>117</v>
      </c>
      <c r="W160" s="172" t="s">
        <v>117</v>
      </c>
      <c r="X160" s="172" t="s">
        <v>117</v>
      </c>
      <c r="Y160" s="172" t="s">
        <v>117</v>
      </c>
      <c r="Z160" s="172" t="s">
        <v>117</v>
      </c>
      <c r="AA160" s="172" t="s">
        <v>117</v>
      </c>
      <c r="AB160" s="172" t="s">
        <v>135</v>
      </c>
      <c r="AC160" s="187" t="s">
        <v>117</v>
      </c>
    </row>
    <row r="161" spans="1:33" ht="14.25" customHeight="1">
      <c r="A161" s="147" t="s">
        <v>439</v>
      </c>
      <c r="B161" s="93" t="s">
        <v>440</v>
      </c>
      <c r="C161" s="175" t="s">
        <v>117</v>
      </c>
      <c r="D161" s="171" t="s">
        <v>126</v>
      </c>
      <c r="E161" s="181" t="s">
        <v>441</v>
      </c>
      <c r="F161" s="184" t="s">
        <v>117</v>
      </c>
      <c r="G161" s="182" t="s">
        <v>117</v>
      </c>
      <c r="H161" s="172" t="s">
        <v>117</v>
      </c>
      <c r="I161" s="172" t="s">
        <v>117</v>
      </c>
      <c r="J161" s="172" t="s">
        <v>117</v>
      </c>
      <c r="K161" s="172" t="s">
        <v>117</v>
      </c>
      <c r="L161" s="172" t="s">
        <v>117</v>
      </c>
      <c r="M161" s="172" t="s">
        <v>117</v>
      </c>
      <c r="N161" s="172" t="s">
        <v>117</v>
      </c>
      <c r="O161" s="172" t="s">
        <v>117</v>
      </c>
      <c r="P161" s="172" t="s">
        <v>117</v>
      </c>
      <c r="Q161" s="185" t="s">
        <v>135</v>
      </c>
      <c r="R161" s="186" t="s">
        <v>117</v>
      </c>
      <c r="S161" s="172" t="s">
        <v>117</v>
      </c>
      <c r="T161" s="172" t="s">
        <v>117</v>
      </c>
      <c r="U161" s="172" t="s">
        <v>117</v>
      </c>
      <c r="V161" s="172" t="s">
        <v>117</v>
      </c>
      <c r="W161" s="172" t="s">
        <v>135</v>
      </c>
      <c r="X161" s="172" t="s">
        <v>117</v>
      </c>
      <c r="Y161" s="172" t="s">
        <v>117</v>
      </c>
      <c r="Z161" s="172" t="s">
        <v>117</v>
      </c>
      <c r="AA161" s="172" t="s">
        <v>117</v>
      </c>
      <c r="AB161" s="172" t="s">
        <v>135</v>
      </c>
      <c r="AC161" s="187" t="s">
        <v>117</v>
      </c>
    </row>
    <row r="162" spans="1:33" ht="14.25" customHeight="1">
      <c r="A162" s="148" t="s">
        <v>442</v>
      </c>
      <c r="B162" s="94" t="s">
        <v>443</v>
      </c>
      <c r="C162" s="175"/>
      <c r="D162" s="256" t="e">
        <v>#N/A</v>
      </c>
      <c r="E162" s="181"/>
      <c r="F162" s="184" t="s">
        <v>117</v>
      </c>
      <c r="G162" s="182" t="s">
        <v>117</v>
      </c>
      <c r="H162" s="172" t="s">
        <v>117</v>
      </c>
      <c r="I162" s="172" t="s">
        <v>117</v>
      </c>
      <c r="J162" s="172" t="s">
        <v>117</v>
      </c>
      <c r="K162" s="172" t="s">
        <v>117</v>
      </c>
      <c r="L162" s="172" t="s">
        <v>117</v>
      </c>
      <c r="M162" s="172" t="s">
        <v>117</v>
      </c>
      <c r="N162" s="172" t="s">
        <v>117</v>
      </c>
      <c r="O162" s="172" t="s">
        <v>117</v>
      </c>
      <c r="P162" s="172" t="s">
        <v>117</v>
      </c>
      <c r="Q162" s="185" t="s">
        <v>117</v>
      </c>
      <c r="R162" s="186" t="s">
        <v>117</v>
      </c>
      <c r="S162" s="172" t="s">
        <v>117</v>
      </c>
      <c r="T162" s="172" t="s">
        <v>117</v>
      </c>
      <c r="U162" s="172" t="s">
        <v>117</v>
      </c>
      <c r="V162" s="172" t="s">
        <v>117</v>
      </c>
      <c r="W162" s="172" t="s">
        <v>289</v>
      </c>
      <c r="X162" s="172" t="s">
        <v>117</v>
      </c>
      <c r="Y162" s="172" t="s">
        <v>117</v>
      </c>
      <c r="Z162" s="172" t="s">
        <v>117</v>
      </c>
      <c r="AA162" s="172" t="s">
        <v>117</v>
      </c>
      <c r="AB162" s="172" t="s">
        <v>117</v>
      </c>
      <c r="AC162" s="187" t="s">
        <v>117</v>
      </c>
    </row>
    <row r="163" spans="1:33" ht="14.25" customHeight="1">
      <c r="A163" s="147" t="s">
        <v>444</v>
      </c>
      <c r="B163" s="93" t="s">
        <v>445</v>
      </c>
      <c r="C163" s="175" t="s">
        <v>117</v>
      </c>
      <c r="D163" s="171" t="s">
        <v>126</v>
      </c>
      <c r="E163" s="181" t="s">
        <v>446</v>
      </c>
      <c r="F163" s="184" t="s">
        <v>117</v>
      </c>
      <c r="G163" s="182" t="s">
        <v>117</v>
      </c>
      <c r="H163" s="172" t="s">
        <v>117</v>
      </c>
      <c r="I163" s="172" t="s">
        <v>117</v>
      </c>
      <c r="J163" s="172" t="s">
        <v>117</v>
      </c>
      <c r="K163" s="172" t="s">
        <v>117</v>
      </c>
      <c r="L163" s="172" t="s">
        <v>117</v>
      </c>
      <c r="M163" s="172" t="s">
        <v>117</v>
      </c>
      <c r="N163" s="172" t="s">
        <v>117</v>
      </c>
      <c r="O163" s="172" t="s">
        <v>117</v>
      </c>
      <c r="P163" s="172" t="s">
        <v>117</v>
      </c>
      <c r="Q163" s="185" t="s">
        <v>135</v>
      </c>
      <c r="R163" s="186" t="s">
        <v>117</v>
      </c>
      <c r="S163" s="172" t="s">
        <v>117</v>
      </c>
      <c r="T163" s="172" t="s">
        <v>117</v>
      </c>
      <c r="U163" s="172" t="s">
        <v>117</v>
      </c>
      <c r="V163" s="172" t="s">
        <v>117</v>
      </c>
      <c r="W163" s="172" t="s">
        <v>117</v>
      </c>
      <c r="X163" s="172" t="s">
        <v>117</v>
      </c>
      <c r="Y163" s="172" t="s">
        <v>117</v>
      </c>
      <c r="Z163" s="172" t="s">
        <v>117</v>
      </c>
      <c r="AA163" s="172" t="s">
        <v>117</v>
      </c>
      <c r="AB163" s="172" t="s">
        <v>117</v>
      </c>
      <c r="AC163" s="187" t="s">
        <v>117</v>
      </c>
    </row>
    <row r="164" spans="1:33" ht="14.25" customHeight="1">
      <c r="A164" s="147" t="s">
        <v>447</v>
      </c>
      <c r="B164" s="93" t="s">
        <v>448</v>
      </c>
      <c r="C164" s="175" t="s">
        <v>117</v>
      </c>
      <c r="D164" s="171" t="s">
        <v>126</v>
      </c>
      <c r="E164" s="181" t="s">
        <v>444</v>
      </c>
      <c r="F164" s="184" t="s">
        <v>117</v>
      </c>
      <c r="G164" s="182" t="s">
        <v>117</v>
      </c>
      <c r="H164" s="172" t="s">
        <v>117</v>
      </c>
      <c r="I164" s="172" t="s">
        <v>117</v>
      </c>
      <c r="J164" s="172" t="s">
        <v>117</v>
      </c>
      <c r="K164" s="172" t="s">
        <v>117</v>
      </c>
      <c r="L164" s="172" t="s">
        <v>117</v>
      </c>
      <c r="M164" s="172" t="s">
        <v>117</v>
      </c>
      <c r="N164" s="172" t="s">
        <v>117</v>
      </c>
      <c r="O164" s="172" t="s">
        <v>117</v>
      </c>
      <c r="P164" s="172" t="s">
        <v>117</v>
      </c>
      <c r="Q164" s="185" t="s">
        <v>135</v>
      </c>
      <c r="R164" s="186" t="s">
        <v>117</v>
      </c>
      <c r="S164" s="172" t="s">
        <v>117</v>
      </c>
      <c r="T164" s="172" t="s">
        <v>117</v>
      </c>
      <c r="U164" s="172" t="s">
        <v>117</v>
      </c>
      <c r="V164" s="172" t="s">
        <v>117</v>
      </c>
      <c r="W164" s="172" t="s">
        <v>117</v>
      </c>
      <c r="X164" s="172" t="s">
        <v>117</v>
      </c>
      <c r="Y164" s="172" t="s">
        <v>117</v>
      </c>
      <c r="Z164" s="172" t="s">
        <v>117</v>
      </c>
      <c r="AA164" s="172" t="s">
        <v>117</v>
      </c>
      <c r="AB164" s="172" t="s">
        <v>117</v>
      </c>
      <c r="AC164" s="187" t="s">
        <v>117</v>
      </c>
    </row>
    <row r="165" spans="1:33" ht="14.25" customHeight="1">
      <c r="A165" s="148" t="s">
        <v>449</v>
      </c>
      <c r="B165" s="94" t="s">
        <v>450</v>
      </c>
      <c r="C165" s="175" t="s">
        <v>117</v>
      </c>
      <c r="D165" s="256" t="e">
        <v>#N/A</v>
      </c>
      <c r="E165" s="180" t="s">
        <v>437</v>
      </c>
      <c r="F165" s="184" t="s">
        <v>117</v>
      </c>
      <c r="G165" s="182" t="s">
        <v>117</v>
      </c>
      <c r="H165" s="172" t="s">
        <v>117</v>
      </c>
      <c r="I165" s="172" t="s">
        <v>117</v>
      </c>
      <c r="J165" s="172" t="s">
        <v>117</v>
      </c>
      <c r="K165" s="172" t="s">
        <v>117</v>
      </c>
      <c r="L165" s="172" t="s">
        <v>117</v>
      </c>
      <c r="M165" s="172" t="s">
        <v>117</v>
      </c>
      <c r="N165" s="172" t="s">
        <v>117</v>
      </c>
      <c r="O165" s="172" t="s">
        <v>117</v>
      </c>
      <c r="P165" s="172" t="s">
        <v>117</v>
      </c>
      <c r="Q165" s="185" t="s">
        <v>226</v>
      </c>
      <c r="R165" s="186" t="s">
        <v>117</v>
      </c>
      <c r="S165" s="172" t="s">
        <v>117</v>
      </c>
      <c r="T165" s="172" t="s">
        <v>117</v>
      </c>
      <c r="U165" s="172" t="s">
        <v>117</v>
      </c>
      <c r="V165" s="172" t="s">
        <v>117</v>
      </c>
      <c r="W165" s="172" t="s">
        <v>289</v>
      </c>
      <c r="X165" s="172" t="s">
        <v>117</v>
      </c>
      <c r="Y165" s="172" t="s">
        <v>117</v>
      </c>
      <c r="Z165" s="172" t="s">
        <v>117</v>
      </c>
      <c r="AA165" s="172" t="s">
        <v>117</v>
      </c>
      <c r="AB165" s="172" t="s">
        <v>117</v>
      </c>
      <c r="AC165" s="187" t="s">
        <v>117</v>
      </c>
    </row>
    <row r="166" spans="1:33" ht="14.25" customHeight="1">
      <c r="A166" s="147" t="s">
        <v>451</v>
      </c>
      <c r="B166" s="93" t="s">
        <v>452</v>
      </c>
      <c r="C166" s="175" t="s">
        <v>117</v>
      </c>
      <c r="D166" s="171" t="s">
        <v>126</v>
      </c>
      <c r="E166" s="181" t="s">
        <v>453</v>
      </c>
      <c r="F166" s="184" t="s">
        <v>117</v>
      </c>
      <c r="G166" s="182" t="s">
        <v>117</v>
      </c>
      <c r="H166" s="172" t="s">
        <v>117</v>
      </c>
      <c r="I166" s="172" t="s">
        <v>117</v>
      </c>
      <c r="J166" s="172" t="s">
        <v>117</v>
      </c>
      <c r="K166" s="172" t="s">
        <v>117</v>
      </c>
      <c r="L166" s="172" t="s">
        <v>117</v>
      </c>
      <c r="M166" s="172" t="s">
        <v>117</v>
      </c>
      <c r="N166" s="172" t="s">
        <v>117</v>
      </c>
      <c r="O166" s="172" t="s">
        <v>117</v>
      </c>
      <c r="P166" s="172" t="s">
        <v>117</v>
      </c>
      <c r="Q166" s="185" t="s">
        <v>135</v>
      </c>
      <c r="R166" s="186" t="s">
        <v>117</v>
      </c>
      <c r="S166" s="172" t="s">
        <v>117</v>
      </c>
      <c r="T166" s="172" t="s">
        <v>117</v>
      </c>
      <c r="U166" s="172" t="s">
        <v>117</v>
      </c>
      <c r="V166" s="172" t="s">
        <v>117</v>
      </c>
      <c r="W166" s="172" t="s">
        <v>117</v>
      </c>
      <c r="X166" s="172" t="s">
        <v>117</v>
      </c>
      <c r="Y166" s="172" t="s">
        <v>117</v>
      </c>
      <c r="Z166" s="172" t="s">
        <v>117</v>
      </c>
      <c r="AA166" s="172" t="s">
        <v>117</v>
      </c>
      <c r="AB166" s="172" t="s">
        <v>117</v>
      </c>
      <c r="AC166" s="187" t="s">
        <v>117</v>
      </c>
    </row>
    <row r="167" spans="1:33" ht="14.25" customHeight="1">
      <c r="A167" s="147" t="s">
        <v>454</v>
      </c>
      <c r="B167" s="93" t="s">
        <v>429</v>
      </c>
      <c r="C167" s="175" t="s">
        <v>117</v>
      </c>
      <c r="D167" s="171" t="s">
        <v>126</v>
      </c>
      <c r="E167" s="179" t="s">
        <v>455</v>
      </c>
      <c r="F167" s="184" t="s">
        <v>117</v>
      </c>
      <c r="G167" s="182" t="s">
        <v>117</v>
      </c>
      <c r="H167" s="172" t="s">
        <v>117</v>
      </c>
      <c r="I167" s="172" t="s">
        <v>117</v>
      </c>
      <c r="J167" s="172" t="s">
        <v>117</v>
      </c>
      <c r="K167" s="172" t="s">
        <v>117</v>
      </c>
      <c r="L167" s="172" t="s">
        <v>117</v>
      </c>
      <c r="M167" s="172" t="s">
        <v>117</v>
      </c>
      <c r="N167" s="172" t="s">
        <v>117</v>
      </c>
      <c r="O167" s="172" t="s">
        <v>135</v>
      </c>
      <c r="P167" s="172" t="s">
        <v>117</v>
      </c>
      <c r="Q167" s="185" t="s">
        <v>142</v>
      </c>
      <c r="R167" s="186" t="s">
        <v>117</v>
      </c>
      <c r="S167" s="172" t="s">
        <v>117</v>
      </c>
      <c r="T167" s="172" t="s">
        <v>117</v>
      </c>
      <c r="U167" s="172" t="s">
        <v>117</v>
      </c>
      <c r="V167" s="172" t="s">
        <v>117</v>
      </c>
      <c r="W167" s="172" t="s">
        <v>117</v>
      </c>
      <c r="X167" s="172" t="s">
        <v>117</v>
      </c>
      <c r="Y167" s="172" t="s">
        <v>117</v>
      </c>
      <c r="Z167" s="172" t="s">
        <v>142</v>
      </c>
      <c r="AA167" s="172" t="s">
        <v>117</v>
      </c>
      <c r="AB167" s="172" t="s">
        <v>117</v>
      </c>
      <c r="AC167" s="187" t="s">
        <v>117</v>
      </c>
    </row>
    <row r="168" spans="1:33" ht="14.25" customHeight="1">
      <c r="A168" s="147" t="s">
        <v>456</v>
      </c>
      <c r="B168" s="93" t="s">
        <v>457</v>
      </c>
      <c r="C168" s="175" t="s">
        <v>117</v>
      </c>
      <c r="D168" s="171" t="s">
        <v>126</v>
      </c>
      <c r="E168" s="179" t="s">
        <v>458</v>
      </c>
      <c r="F168" s="184" t="s">
        <v>117</v>
      </c>
      <c r="G168" s="182" t="s">
        <v>117</v>
      </c>
      <c r="H168" s="172" t="s">
        <v>117</v>
      </c>
      <c r="I168" s="172" t="s">
        <v>117</v>
      </c>
      <c r="J168" s="172" t="s">
        <v>117</v>
      </c>
      <c r="K168" s="172" t="s">
        <v>117</v>
      </c>
      <c r="L168" s="172" t="s">
        <v>117</v>
      </c>
      <c r="M168" s="172" t="s">
        <v>117</v>
      </c>
      <c r="N168" s="172" t="s">
        <v>117</v>
      </c>
      <c r="O168" s="172" t="s">
        <v>117</v>
      </c>
      <c r="P168" s="172" t="s">
        <v>117</v>
      </c>
      <c r="Q168" s="185" t="s">
        <v>135</v>
      </c>
      <c r="R168" s="186" t="s">
        <v>117</v>
      </c>
      <c r="S168" s="172" t="s">
        <v>117</v>
      </c>
      <c r="T168" s="172" t="s">
        <v>117</v>
      </c>
      <c r="U168" s="172" t="s">
        <v>117</v>
      </c>
      <c r="V168" s="172" t="s">
        <v>117</v>
      </c>
      <c r="W168" s="172" t="s">
        <v>117</v>
      </c>
      <c r="X168" s="172" t="s">
        <v>117</v>
      </c>
      <c r="Y168" s="172" t="s">
        <v>117</v>
      </c>
      <c r="Z168" s="172" t="s">
        <v>117</v>
      </c>
      <c r="AA168" s="172" t="s">
        <v>117</v>
      </c>
      <c r="AB168" s="185" t="s">
        <v>135</v>
      </c>
      <c r="AC168" s="187" t="s">
        <v>117</v>
      </c>
    </row>
    <row r="169" spans="1:33" ht="14.25" customHeight="1">
      <c r="A169" s="155" t="s">
        <v>459</v>
      </c>
      <c r="B169" s="156"/>
      <c r="C169" s="188"/>
      <c r="D169" s="217" t="s">
        <v>99</v>
      </c>
      <c r="E169" s="258"/>
      <c r="F169" s="184" t="s">
        <v>117</v>
      </c>
      <c r="G169" s="182" t="s">
        <v>117</v>
      </c>
      <c r="H169" s="172" t="s">
        <v>117</v>
      </c>
      <c r="I169" s="172" t="s">
        <v>117</v>
      </c>
      <c r="J169" s="184" t="s">
        <v>117</v>
      </c>
      <c r="K169" s="182" t="s">
        <v>117</v>
      </c>
      <c r="L169" s="172" t="s">
        <v>117</v>
      </c>
      <c r="M169" s="172" t="s">
        <v>117</v>
      </c>
      <c r="N169" s="172" t="s">
        <v>117</v>
      </c>
      <c r="O169" s="172" t="s">
        <v>117</v>
      </c>
      <c r="P169" s="172" t="s">
        <v>117</v>
      </c>
      <c r="Q169" s="172" t="s">
        <v>117</v>
      </c>
      <c r="R169" s="172" t="s">
        <v>117</v>
      </c>
      <c r="S169" s="172" t="s">
        <v>117</v>
      </c>
      <c r="T169" s="172" t="s">
        <v>117</v>
      </c>
      <c r="U169" s="186" t="s">
        <v>117</v>
      </c>
      <c r="V169" s="185" t="s">
        <v>117</v>
      </c>
      <c r="W169" s="172" t="s">
        <v>117</v>
      </c>
      <c r="X169" s="172" t="s">
        <v>117</v>
      </c>
      <c r="Y169" s="172" t="s">
        <v>117</v>
      </c>
      <c r="Z169" s="172" t="s">
        <v>117</v>
      </c>
      <c r="AA169" s="172" t="s">
        <v>117</v>
      </c>
      <c r="AB169" s="172" t="s">
        <v>117</v>
      </c>
      <c r="AC169" s="172" t="s">
        <v>117</v>
      </c>
      <c r="AD169" s="172" t="s">
        <v>117</v>
      </c>
      <c r="AE169" s="172" t="s">
        <v>117</v>
      </c>
      <c r="AF169" s="172" t="s">
        <v>117</v>
      </c>
      <c r="AG169" s="187" t="s">
        <v>117</v>
      </c>
    </row>
    <row r="170" spans="1:33" ht="14.25" customHeight="1" thickBot="1">
      <c r="A170" s="155" t="s">
        <v>460</v>
      </c>
      <c r="B170" s="156" t="s">
        <v>457</v>
      </c>
      <c r="C170" s="188" t="s">
        <v>117</v>
      </c>
      <c r="D170" s="217" t="s">
        <v>103</v>
      </c>
      <c r="E170" s="218" t="s">
        <v>246</v>
      </c>
      <c r="F170" s="189" t="s">
        <v>117</v>
      </c>
      <c r="G170" s="190" t="s">
        <v>117</v>
      </c>
      <c r="H170" s="191" t="s">
        <v>117</v>
      </c>
      <c r="I170" s="191" t="s">
        <v>117</v>
      </c>
      <c r="J170" s="191" t="s">
        <v>117</v>
      </c>
      <c r="K170" s="191" t="s">
        <v>117</v>
      </c>
      <c r="L170" s="191" t="s">
        <v>117</v>
      </c>
      <c r="M170" s="191" t="s">
        <v>117</v>
      </c>
      <c r="N170" s="191" t="s">
        <v>117</v>
      </c>
      <c r="O170" s="191" t="s">
        <v>117</v>
      </c>
      <c r="P170" s="191" t="s">
        <v>117</v>
      </c>
      <c r="Q170" s="192" t="s">
        <v>117</v>
      </c>
      <c r="R170" s="193" t="s">
        <v>117</v>
      </c>
      <c r="S170" s="191" t="s">
        <v>117</v>
      </c>
      <c r="T170" s="191" t="s">
        <v>117</v>
      </c>
      <c r="U170" s="191" t="s">
        <v>117</v>
      </c>
      <c r="V170" s="191" t="s">
        <v>117</v>
      </c>
      <c r="W170" s="191" t="s">
        <v>117</v>
      </c>
      <c r="X170" s="191" t="s">
        <v>117</v>
      </c>
      <c r="Y170" s="191" t="s">
        <v>117</v>
      </c>
      <c r="Z170" s="191" t="s">
        <v>117</v>
      </c>
      <c r="AA170" s="191" t="s">
        <v>117</v>
      </c>
      <c r="AB170" s="191" t="s">
        <v>117</v>
      </c>
      <c r="AC170" s="194" t="s">
        <v>117</v>
      </c>
    </row>
    <row r="171" spans="1:33" ht="13.5" thickTop="1">
      <c r="A171" s="195" t="s">
        <v>461</v>
      </c>
      <c r="B171" s="196" t="s">
        <v>462</v>
      </c>
      <c r="C171" s="197"/>
      <c r="D171" s="219" t="s">
        <v>463</v>
      </c>
      <c r="E171" s="199"/>
      <c r="F171" s="200" t="s">
        <v>117</v>
      </c>
      <c r="G171" s="201" t="s">
        <v>117</v>
      </c>
      <c r="H171" s="202" t="s">
        <v>117</v>
      </c>
      <c r="I171" s="202" t="s">
        <v>117</v>
      </c>
      <c r="J171" s="202" t="s">
        <v>117</v>
      </c>
      <c r="K171" s="202" t="s">
        <v>117</v>
      </c>
      <c r="L171" s="202" t="s">
        <v>117</v>
      </c>
      <c r="M171" s="202" t="s">
        <v>117</v>
      </c>
      <c r="N171" s="202" t="s">
        <v>117</v>
      </c>
      <c r="O171" s="202" t="s">
        <v>117</v>
      </c>
      <c r="P171" s="202" t="s">
        <v>117</v>
      </c>
      <c r="Q171" s="203" t="s">
        <v>117</v>
      </c>
      <c r="R171" s="204" t="s">
        <v>117</v>
      </c>
      <c r="S171" s="202" t="s">
        <v>117</v>
      </c>
      <c r="T171" s="202" t="s">
        <v>117</v>
      </c>
      <c r="U171" s="202" t="s">
        <v>117</v>
      </c>
      <c r="V171" s="202" t="s">
        <v>117</v>
      </c>
      <c r="W171" s="202" t="s">
        <v>117</v>
      </c>
      <c r="X171" s="202" t="s">
        <v>117</v>
      </c>
      <c r="Y171" s="202" t="s">
        <v>117</v>
      </c>
      <c r="Z171" s="202" t="s">
        <v>117</v>
      </c>
      <c r="AA171" s="202" t="s">
        <v>117</v>
      </c>
      <c r="AB171" s="202" t="s">
        <v>117</v>
      </c>
      <c r="AC171" s="205" t="s">
        <v>117</v>
      </c>
    </row>
    <row r="172" spans="1:33" ht="13">
      <c r="A172" s="149" t="s">
        <v>464</v>
      </c>
      <c r="B172" s="91" t="s">
        <v>465</v>
      </c>
      <c r="C172" s="175"/>
      <c r="D172" s="178" t="s">
        <v>463</v>
      </c>
      <c r="E172" s="179"/>
      <c r="F172" s="184" t="s">
        <v>117</v>
      </c>
      <c r="G172" s="182" t="s">
        <v>117</v>
      </c>
      <c r="H172" s="172" t="s">
        <v>117</v>
      </c>
      <c r="I172" s="172" t="s">
        <v>117</v>
      </c>
      <c r="J172" s="172" t="s">
        <v>117</v>
      </c>
      <c r="K172" s="172" t="s">
        <v>117</v>
      </c>
      <c r="L172" s="172" t="s">
        <v>117</v>
      </c>
      <c r="M172" s="172" t="s">
        <v>117</v>
      </c>
      <c r="N172" s="172" t="s">
        <v>117</v>
      </c>
      <c r="O172" s="172" t="s">
        <v>117</v>
      </c>
      <c r="P172" s="172" t="s">
        <v>117</v>
      </c>
      <c r="Q172" s="185" t="s">
        <v>117</v>
      </c>
      <c r="R172" s="186" t="s">
        <v>117</v>
      </c>
      <c r="S172" s="172" t="s">
        <v>117</v>
      </c>
      <c r="T172" s="172" t="s">
        <v>117</v>
      </c>
      <c r="U172" s="172" t="s">
        <v>117</v>
      </c>
      <c r="V172" s="172" t="s">
        <v>117</v>
      </c>
      <c r="W172" s="172" t="s">
        <v>117</v>
      </c>
      <c r="X172" s="172" t="s">
        <v>117</v>
      </c>
      <c r="Y172" s="172" t="s">
        <v>117</v>
      </c>
      <c r="Z172" s="172" t="s">
        <v>117</v>
      </c>
      <c r="AA172" s="172" t="s">
        <v>117</v>
      </c>
      <c r="AB172" s="172" t="s">
        <v>117</v>
      </c>
      <c r="AC172" s="187" t="s">
        <v>117</v>
      </c>
    </row>
    <row r="173" spans="1:33" ht="13">
      <c r="A173" s="149" t="s">
        <v>57</v>
      </c>
      <c r="B173" s="91" t="s">
        <v>466</v>
      </c>
      <c r="C173" s="175"/>
      <c r="D173" s="178" t="s">
        <v>98</v>
      </c>
      <c r="E173" s="179"/>
      <c r="F173" s="184" t="s">
        <v>117</v>
      </c>
      <c r="G173" s="182" t="s">
        <v>117</v>
      </c>
      <c r="H173" s="172" t="s">
        <v>117</v>
      </c>
      <c r="I173" s="172" t="s">
        <v>117</v>
      </c>
      <c r="J173" s="172" t="s">
        <v>117</v>
      </c>
      <c r="K173" s="172" t="s">
        <v>117</v>
      </c>
      <c r="L173" s="172" t="s">
        <v>117</v>
      </c>
      <c r="M173" s="172" t="s">
        <v>117</v>
      </c>
      <c r="N173" s="172" t="s">
        <v>117</v>
      </c>
      <c r="O173" s="172" t="s">
        <v>117</v>
      </c>
      <c r="P173" s="172" t="s">
        <v>117</v>
      </c>
      <c r="Q173" s="185" t="s">
        <v>117</v>
      </c>
      <c r="R173" s="186" t="s">
        <v>117</v>
      </c>
      <c r="S173" s="172" t="s">
        <v>117</v>
      </c>
      <c r="T173" s="172" t="s">
        <v>117</v>
      </c>
      <c r="U173" s="172" t="s">
        <v>117</v>
      </c>
      <c r="V173" s="172" t="s">
        <v>117</v>
      </c>
      <c r="W173" s="172" t="s">
        <v>117</v>
      </c>
      <c r="X173" s="172" t="s">
        <v>117</v>
      </c>
      <c r="Y173" s="172" t="s">
        <v>117</v>
      </c>
      <c r="Z173" s="172" t="s">
        <v>117</v>
      </c>
      <c r="AA173" s="172" t="s">
        <v>117</v>
      </c>
      <c r="AB173" s="172" t="s">
        <v>117</v>
      </c>
      <c r="AC173" s="187" t="s">
        <v>117</v>
      </c>
    </row>
    <row r="174" spans="1:33" ht="13">
      <c r="A174" s="149" t="s">
        <v>467</v>
      </c>
      <c r="B174" s="91" t="s">
        <v>468</v>
      </c>
      <c r="C174" s="175"/>
      <c r="D174" s="178" t="s">
        <v>98</v>
      </c>
      <c r="E174" s="179"/>
      <c r="F174" s="184" t="s">
        <v>117</v>
      </c>
      <c r="G174" s="182" t="s">
        <v>117</v>
      </c>
      <c r="H174" s="172" t="s">
        <v>117</v>
      </c>
      <c r="I174" s="172" t="s">
        <v>117</v>
      </c>
      <c r="J174" s="172" t="s">
        <v>117</v>
      </c>
      <c r="K174" s="172" t="s">
        <v>117</v>
      </c>
      <c r="L174" s="172" t="s">
        <v>117</v>
      </c>
      <c r="M174" s="172" t="s">
        <v>117</v>
      </c>
      <c r="N174" s="172" t="s">
        <v>117</v>
      </c>
      <c r="O174" s="172" t="s">
        <v>117</v>
      </c>
      <c r="P174" s="172" t="s">
        <v>117</v>
      </c>
      <c r="Q174" s="185" t="s">
        <v>117</v>
      </c>
      <c r="R174" s="186" t="s">
        <v>117</v>
      </c>
      <c r="S174" s="172" t="s">
        <v>117</v>
      </c>
      <c r="T174" s="172" t="s">
        <v>117</v>
      </c>
      <c r="U174" s="172" t="s">
        <v>117</v>
      </c>
      <c r="V174" s="172" t="s">
        <v>117</v>
      </c>
      <c r="W174" s="172" t="s">
        <v>117</v>
      </c>
      <c r="X174" s="172" t="s">
        <v>117</v>
      </c>
      <c r="Y174" s="172" t="s">
        <v>117</v>
      </c>
      <c r="Z174" s="172" t="s">
        <v>117</v>
      </c>
      <c r="AA174" s="172" t="s">
        <v>117</v>
      </c>
      <c r="AB174" s="172" t="s">
        <v>117</v>
      </c>
      <c r="AC174" s="187" t="s">
        <v>117</v>
      </c>
    </row>
    <row r="175" spans="1:33" ht="13">
      <c r="A175" s="149" t="s">
        <v>469</v>
      </c>
      <c r="B175" s="91" t="s">
        <v>470</v>
      </c>
      <c r="C175" s="175"/>
      <c r="D175" s="174" t="s">
        <v>463</v>
      </c>
      <c r="E175" s="179"/>
      <c r="F175" s="184" t="s">
        <v>117</v>
      </c>
      <c r="G175" s="182" t="s">
        <v>117</v>
      </c>
      <c r="H175" s="172" t="s">
        <v>117</v>
      </c>
      <c r="I175" s="172" t="s">
        <v>117</v>
      </c>
      <c r="J175" s="172" t="s">
        <v>117</v>
      </c>
      <c r="K175" s="172" t="s">
        <v>117</v>
      </c>
      <c r="L175" s="172" t="s">
        <v>117</v>
      </c>
      <c r="M175" s="172" t="s">
        <v>117</v>
      </c>
      <c r="N175" s="172" t="s">
        <v>117</v>
      </c>
      <c r="O175" s="172" t="s">
        <v>117</v>
      </c>
      <c r="P175" s="172" t="s">
        <v>117</v>
      </c>
      <c r="Q175" s="185" t="s">
        <v>117</v>
      </c>
      <c r="R175" s="186" t="s">
        <v>117</v>
      </c>
      <c r="S175" s="172" t="s">
        <v>117</v>
      </c>
      <c r="T175" s="172" t="s">
        <v>117</v>
      </c>
      <c r="U175" s="172" t="s">
        <v>117</v>
      </c>
      <c r="V175" s="172" t="s">
        <v>117</v>
      </c>
      <c r="W175" s="172" t="s">
        <v>117</v>
      </c>
      <c r="X175" s="172" t="s">
        <v>117</v>
      </c>
      <c r="Y175" s="172" t="s">
        <v>117</v>
      </c>
      <c r="Z175" s="172" t="s">
        <v>117</v>
      </c>
      <c r="AA175" s="172" t="s">
        <v>117</v>
      </c>
      <c r="AB175" s="172" t="s">
        <v>117</v>
      </c>
      <c r="AC175" s="187" t="s">
        <v>117</v>
      </c>
    </row>
    <row r="176" spans="1:33" ht="13">
      <c r="A176" s="149" t="s">
        <v>471</v>
      </c>
      <c r="B176" s="91" t="s">
        <v>472</v>
      </c>
      <c r="C176" s="175"/>
      <c r="D176" s="174" t="s">
        <v>98</v>
      </c>
      <c r="E176" s="179"/>
      <c r="F176" s="184" t="s">
        <v>117</v>
      </c>
      <c r="G176" s="182" t="s">
        <v>117</v>
      </c>
      <c r="H176" s="172" t="s">
        <v>117</v>
      </c>
      <c r="I176" s="172" t="s">
        <v>117</v>
      </c>
      <c r="J176" s="172" t="s">
        <v>117</v>
      </c>
      <c r="K176" s="172" t="s">
        <v>117</v>
      </c>
      <c r="L176" s="172" t="s">
        <v>117</v>
      </c>
      <c r="M176" s="172" t="s">
        <v>117</v>
      </c>
      <c r="N176" s="172" t="s">
        <v>117</v>
      </c>
      <c r="O176" s="172" t="s">
        <v>117</v>
      </c>
      <c r="P176" s="172" t="s">
        <v>117</v>
      </c>
      <c r="Q176" s="185" t="s">
        <v>117</v>
      </c>
      <c r="R176" s="186" t="s">
        <v>117</v>
      </c>
      <c r="S176" s="172" t="s">
        <v>117</v>
      </c>
      <c r="T176" s="172" t="s">
        <v>117</v>
      </c>
      <c r="U176" s="172" t="s">
        <v>117</v>
      </c>
      <c r="V176" s="172" t="s">
        <v>117</v>
      </c>
      <c r="W176" s="172" t="s">
        <v>117</v>
      </c>
      <c r="X176" s="172" t="s">
        <v>117</v>
      </c>
      <c r="Y176" s="172" t="s">
        <v>117</v>
      </c>
      <c r="Z176" s="172" t="s">
        <v>117</v>
      </c>
      <c r="AA176" s="172" t="s">
        <v>117</v>
      </c>
      <c r="AB176" s="172" t="s">
        <v>117</v>
      </c>
      <c r="AC176" s="187" t="s">
        <v>117</v>
      </c>
    </row>
    <row r="177" spans="1:29" ht="13">
      <c r="A177" s="149" t="s">
        <v>473</v>
      </c>
      <c r="B177" s="91" t="s">
        <v>474</v>
      </c>
      <c r="C177" s="175"/>
      <c r="D177" s="174" t="e">
        <v>#N/A</v>
      </c>
      <c r="E177" s="179"/>
      <c r="F177" s="184" t="s">
        <v>117</v>
      </c>
      <c r="G177" s="182" t="s">
        <v>117</v>
      </c>
      <c r="H177" s="172" t="s">
        <v>117</v>
      </c>
      <c r="I177" s="172" t="s">
        <v>117</v>
      </c>
      <c r="J177" s="172" t="s">
        <v>117</v>
      </c>
      <c r="K177" s="172" t="s">
        <v>117</v>
      </c>
      <c r="L177" s="172" t="s">
        <v>117</v>
      </c>
      <c r="M177" s="172" t="s">
        <v>117</v>
      </c>
      <c r="N177" s="172" t="s">
        <v>117</v>
      </c>
      <c r="O177" s="172" t="s">
        <v>117</v>
      </c>
      <c r="P177" s="172" t="s">
        <v>117</v>
      </c>
      <c r="Q177" s="185" t="s">
        <v>117</v>
      </c>
      <c r="R177" s="186" t="s">
        <v>117</v>
      </c>
      <c r="S177" s="172" t="s">
        <v>117</v>
      </c>
      <c r="T177" s="172" t="s">
        <v>117</v>
      </c>
      <c r="U177" s="172" t="s">
        <v>117</v>
      </c>
      <c r="V177" s="172" t="s">
        <v>117</v>
      </c>
      <c r="W177" s="172" t="s">
        <v>117</v>
      </c>
      <c r="X177" s="172" t="s">
        <v>117</v>
      </c>
      <c r="Y177" s="172" t="s">
        <v>117</v>
      </c>
      <c r="Z177" s="172" t="s">
        <v>117</v>
      </c>
      <c r="AA177" s="172" t="s">
        <v>117</v>
      </c>
      <c r="AB177" s="172" t="s">
        <v>117</v>
      </c>
      <c r="AC177" s="187" t="s">
        <v>117</v>
      </c>
    </row>
    <row r="178" spans="1:29" ht="13">
      <c r="A178" s="149" t="s">
        <v>475</v>
      </c>
      <c r="B178" s="91" t="s">
        <v>476</v>
      </c>
      <c r="C178" s="175"/>
      <c r="D178" s="174" t="e">
        <v>#N/A</v>
      </c>
      <c r="E178" s="179"/>
      <c r="F178" s="184" t="s">
        <v>117</v>
      </c>
      <c r="G178" s="182" t="s">
        <v>117</v>
      </c>
      <c r="H178" s="172" t="s">
        <v>117</v>
      </c>
      <c r="I178" s="172" t="s">
        <v>117</v>
      </c>
      <c r="J178" s="172" t="s">
        <v>117</v>
      </c>
      <c r="K178" s="172" t="s">
        <v>117</v>
      </c>
      <c r="L178" s="172" t="s">
        <v>117</v>
      </c>
      <c r="M178" s="172" t="s">
        <v>117</v>
      </c>
      <c r="N178" s="172" t="s">
        <v>117</v>
      </c>
      <c r="O178" s="172" t="s">
        <v>117</v>
      </c>
      <c r="P178" s="172" t="s">
        <v>117</v>
      </c>
      <c r="Q178" s="185" t="s">
        <v>117</v>
      </c>
      <c r="R178" s="186" t="s">
        <v>117</v>
      </c>
      <c r="S178" s="172" t="s">
        <v>117</v>
      </c>
      <c r="T178" s="172" t="s">
        <v>117</v>
      </c>
      <c r="U178" s="172" t="s">
        <v>117</v>
      </c>
      <c r="V178" s="172" t="s">
        <v>117</v>
      </c>
      <c r="W178" s="172" t="s">
        <v>117</v>
      </c>
      <c r="X178" s="172" t="s">
        <v>117</v>
      </c>
      <c r="Y178" s="172" t="s">
        <v>117</v>
      </c>
      <c r="Z178" s="172" t="s">
        <v>117</v>
      </c>
      <c r="AA178" s="172" t="s">
        <v>117</v>
      </c>
      <c r="AB178" s="172" t="s">
        <v>117</v>
      </c>
      <c r="AC178" s="187" t="s">
        <v>117</v>
      </c>
    </row>
    <row r="179" spans="1:29" ht="14.25" customHeight="1">
      <c r="A179" s="148" t="s">
        <v>63</v>
      </c>
      <c r="B179" s="94" t="s">
        <v>477</v>
      </c>
      <c r="C179" s="173"/>
      <c r="D179" s="171" t="s">
        <v>99</v>
      </c>
      <c r="E179" s="179"/>
      <c r="F179" s="184" t="s">
        <v>117</v>
      </c>
      <c r="G179" s="182" t="s">
        <v>117</v>
      </c>
      <c r="H179" s="172" t="s">
        <v>117</v>
      </c>
      <c r="I179" s="172" t="s">
        <v>117</v>
      </c>
      <c r="J179" s="172" t="s">
        <v>117</v>
      </c>
      <c r="K179" s="172" t="s">
        <v>117</v>
      </c>
      <c r="L179" s="172" t="s">
        <v>117</v>
      </c>
      <c r="M179" s="172" t="s">
        <v>117</v>
      </c>
      <c r="N179" s="172" t="s">
        <v>117</v>
      </c>
      <c r="O179" s="172" t="s">
        <v>117</v>
      </c>
      <c r="P179" s="172" t="s">
        <v>117</v>
      </c>
      <c r="Q179" s="185" t="s">
        <v>117</v>
      </c>
      <c r="R179" s="186" t="s">
        <v>117</v>
      </c>
      <c r="S179" s="172" t="s">
        <v>117</v>
      </c>
      <c r="T179" s="172" t="s">
        <v>117</v>
      </c>
      <c r="U179" s="172" t="s">
        <v>117</v>
      </c>
      <c r="V179" s="172" t="s">
        <v>117</v>
      </c>
      <c r="W179" s="172" t="s">
        <v>117</v>
      </c>
      <c r="X179" s="172" t="s">
        <v>117</v>
      </c>
      <c r="Y179" s="172" t="s">
        <v>117</v>
      </c>
      <c r="Z179" s="172" t="s">
        <v>117</v>
      </c>
      <c r="AA179" s="172" t="s">
        <v>117</v>
      </c>
      <c r="AB179" s="172" t="s">
        <v>117</v>
      </c>
      <c r="AC179" s="187" t="s">
        <v>226</v>
      </c>
    </row>
    <row r="180" spans="1:29" ht="14.25" customHeight="1">
      <c r="A180" s="147" t="s">
        <v>478</v>
      </c>
      <c r="B180" s="93" t="s">
        <v>479</v>
      </c>
      <c r="C180" s="173"/>
      <c r="D180" s="171" t="s">
        <v>99</v>
      </c>
      <c r="E180" s="179"/>
      <c r="F180" s="184" t="s">
        <v>117</v>
      </c>
      <c r="G180" s="182" t="s">
        <v>117</v>
      </c>
      <c r="H180" s="172" t="s">
        <v>117</v>
      </c>
      <c r="I180" s="172" t="s">
        <v>117</v>
      </c>
      <c r="J180" s="172" t="s">
        <v>117</v>
      </c>
      <c r="K180" s="172" t="s">
        <v>117</v>
      </c>
      <c r="L180" s="172" t="s">
        <v>117</v>
      </c>
      <c r="M180" s="172" t="s">
        <v>117</v>
      </c>
      <c r="N180" s="172" t="s">
        <v>117</v>
      </c>
      <c r="O180" s="172" t="s">
        <v>117</v>
      </c>
      <c r="P180" s="172" t="s">
        <v>117</v>
      </c>
      <c r="Q180" s="185" t="s">
        <v>117</v>
      </c>
      <c r="R180" s="186" t="s">
        <v>117</v>
      </c>
      <c r="S180" s="172" t="s">
        <v>117</v>
      </c>
      <c r="T180" s="172" t="s">
        <v>117</v>
      </c>
      <c r="U180" s="172" t="s">
        <v>117</v>
      </c>
      <c r="V180" s="172" t="s">
        <v>117</v>
      </c>
      <c r="W180" s="172" t="s">
        <v>117</v>
      </c>
      <c r="X180" s="172" t="s">
        <v>117</v>
      </c>
      <c r="Y180" s="172" t="s">
        <v>117</v>
      </c>
      <c r="Z180" s="172" t="s">
        <v>117</v>
      </c>
      <c r="AA180" s="172" t="s">
        <v>117</v>
      </c>
      <c r="AB180" s="172" t="s">
        <v>117</v>
      </c>
      <c r="AC180" s="187" t="s">
        <v>142</v>
      </c>
    </row>
    <row r="181" spans="1:29" ht="26">
      <c r="A181" s="147" t="s">
        <v>480</v>
      </c>
      <c r="B181" s="93" t="s">
        <v>481</v>
      </c>
      <c r="C181" s="173"/>
      <c r="D181" s="171" t="s">
        <v>98</v>
      </c>
      <c r="E181" s="179"/>
      <c r="F181" s="184" t="s">
        <v>117</v>
      </c>
      <c r="G181" s="182" t="s">
        <v>117</v>
      </c>
      <c r="H181" s="172" t="s">
        <v>117</v>
      </c>
      <c r="I181" s="172" t="s">
        <v>117</v>
      </c>
      <c r="J181" s="172" t="s">
        <v>117</v>
      </c>
      <c r="K181" s="172" t="s">
        <v>117</v>
      </c>
      <c r="L181" s="172" t="s">
        <v>117</v>
      </c>
      <c r="M181" s="172" t="s">
        <v>117</v>
      </c>
      <c r="N181" s="172" t="s">
        <v>117</v>
      </c>
      <c r="O181" s="172" t="s">
        <v>117</v>
      </c>
      <c r="P181" s="172" t="s">
        <v>117</v>
      </c>
      <c r="Q181" s="185" t="s">
        <v>117</v>
      </c>
      <c r="R181" s="186" t="s">
        <v>117</v>
      </c>
      <c r="S181" s="172" t="s">
        <v>117</v>
      </c>
      <c r="T181" s="172" t="s">
        <v>117</v>
      </c>
      <c r="U181" s="172" t="s">
        <v>117</v>
      </c>
      <c r="V181" s="172" t="s">
        <v>117</v>
      </c>
      <c r="W181" s="172" t="s">
        <v>117</v>
      </c>
      <c r="X181" s="172" t="s">
        <v>117</v>
      </c>
      <c r="Y181" s="172" t="s">
        <v>117</v>
      </c>
      <c r="Z181" s="172" t="s">
        <v>117</v>
      </c>
      <c r="AA181" s="172" t="s">
        <v>117</v>
      </c>
      <c r="AB181" s="172" t="s">
        <v>117</v>
      </c>
      <c r="AC181" s="187" t="s">
        <v>142</v>
      </c>
    </row>
    <row r="182" spans="1:29" ht="26">
      <c r="A182" s="147" t="s">
        <v>482</v>
      </c>
      <c r="B182" s="93" t="s">
        <v>483</v>
      </c>
      <c r="C182" s="173"/>
      <c r="D182" s="171" t="s">
        <v>99</v>
      </c>
      <c r="E182" s="179"/>
      <c r="F182" s="184" t="s">
        <v>117</v>
      </c>
      <c r="G182" s="182" t="s">
        <v>117</v>
      </c>
      <c r="H182" s="172" t="s">
        <v>117</v>
      </c>
      <c r="I182" s="172" t="s">
        <v>117</v>
      </c>
      <c r="J182" s="172" t="s">
        <v>117</v>
      </c>
      <c r="K182" s="172" t="s">
        <v>117</v>
      </c>
      <c r="L182" s="172" t="s">
        <v>117</v>
      </c>
      <c r="M182" s="172" t="s">
        <v>117</v>
      </c>
      <c r="N182" s="172" t="s">
        <v>117</v>
      </c>
      <c r="O182" s="172" t="s">
        <v>117</v>
      </c>
      <c r="P182" s="172" t="s">
        <v>117</v>
      </c>
      <c r="Q182" s="185" t="s">
        <v>117</v>
      </c>
      <c r="R182" s="186" t="s">
        <v>117</v>
      </c>
      <c r="S182" s="172" t="s">
        <v>117</v>
      </c>
      <c r="T182" s="172" t="s">
        <v>117</v>
      </c>
      <c r="U182" s="172" t="s">
        <v>117</v>
      </c>
      <c r="V182" s="172" t="s">
        <v>117</v>
      </c>
      <c r="W182" s="172" t="s">
        <v>117</v>
      </c>
      <c r="X182" s="172" t="s">
        <v>117</v>
      </c>
      <c r="Y182" s="172" t="s">
        <v>117</v>
      </c>
      <c r="Z182" s="172" t="s">
        <v>117</v>
      </c>
      <c r="AA182" s="172" t="s">
        <v>117</v>
      </c>
      <c r="AB182" s="172" t="s">
        <v>117</v>
      </c>
      <c r="AC182" s="187" t="s">
        <v>142</v>
      </c>
    </row>
    <row r="183" spans="1:29" ht="13">
      <c r="A183" s="149" t="s">
        <v>484</v>
      </c>
      <c r="B183" s="91" t="s">
        <v>485</v>
      </c>
      <c r="C183" s="175"/>
      <c r="D183" s="174" t="s">
        <v>99</v>
      </c>
      <c r="E183" s="179"/>
      <c r="F183" s="184" t="s">
        <v>117</v>
      </c>
      <c r="G183" s="182" t="s">
        <v>117</v>
      </c>
      <c r="H183" s="172" t="s">
        <v>117</v>
      </c>
      <c r="I183" s="172" t="s">
        <v>117</v>
      </c>
      <c r="J183" s="172" t="s">
        <v>117</v>
      </c>
      <c r="K183" s="172" t="s">
        <v>117</v>
      </c>
      <c r="L183" s="172" t="s">
        <v>117</v>
      </c>
      <c r="M183" s="172" t="s">
        <v>117</v>
      </c>
      <c r="N183" s="172" t="s">
        <v>117</v>
      </c>
      <c r="O183" s="172" t="s">
        <v>117</v>
      </c>
      <c r="P183" s="172" t="s">
        <v>117</v>
      </c>
      <c r="Q183" s="185" t="s">
        <v>117</v>
      </c>
      <c r="R183" s="186" t="s">
        <v>117</v>
      </c>
      <c r="S183" s="172" t="s">
        <v>117</v>
      </c>
      <c r="T183" s="172" t="s">
        <v>117</v>
      </c>
      <c r="U183" s="172" t="s">
        <v>117</v>
      </c>
      <c r="V183" s="172" t="s">
        <v>117</v>
      </c>
      <c r="W183" s="172" t="s">
        <v>117</v>
      </c>
      <c r="X183" s="172" t="s">
        <v>117</v>
      </c>
      <c r="Y183" s="172" t="s">
        <v>117</v>
      </c>
      <c r="Z183" s="172" t="s">
        <v>117</v>
      </c>
      <c r="AA183" s="172" t="s">
        <v>117</v>
      </c>
      <c r="AB183" s="172" t="s">
        <v>117</v>
      </c>
      <c r="AC183" s="187" t="s">
        <v>117</v>
      </c>
    </row>
    <row r="184" spans="1:29" ht="13">
      <c r="A184" s="149" t="s">
        <v>486</v>
      </c>
      <c r="B184" s="91" t="s">
        <v>487</v>
      </c>
      <c r="C184" s="175"/>
      <c r="D184" s="174" t="e">
        <v>#N/A</v>
      </c>
      <c r="E184" s="179"/>
      <c r="F184" s="184" t="s">
        <v>117</v>
      </c>
      <c r="G184" s="182" t="s">
        <v>117</v>
      </c>
      <c r="H184" s="172" t="s">
        <v>117</v>
      </c>
      <c r="I184" s="172" t="s">
        <v>117</v>
      </c>
      <c r="J184" s="172" t="s">
        <v>117</v>
      </c>
      <c r="K184" s="172" t="s">
        <v>117</v>
      </c>
      <c r="L184" s="172" t="s">
        <v>117</v>
      </c>
      <c r="M184" s="172" t="s">
        <v>117</v>
      </c>
      <c r="N184" s="172" t="s">
        <v>117</v>
      </c>
      <c r="O184" s="172" t="s">
        <v>117</v>
      </c>
      <c r="P184" s="172" t="s">
        <v>117</v>
      </c>
      <c r="Q184" s="185" t="s">
        <v>117</v>
      </c>
      <c r="R184" s="186" t="s">
        <v>117</v>
      </c>
      <c r="S184" s="172" t="s">
        <v>117</v>
      </c>
      <c r="T184" s="172" t="s">
        <v>117</v>
      </c>
      <c r="U184" s="172" t="s">
        <v>117</v>
      </c>
      <c r="V184" s="172" t="s">
        <v>117</v>
      </c>
      <c r="W184" s="172" t="s">
        <v>117</v>
      </c>
      <c r="X184" s="172" t="s">
        <v>117</v>
      </c>
      <c r="Y184" s="172" t="s">
        <v>117</v>
      </c>
      <c r="Z184" s="172" t="s">
        <v>117</v>
      </c>
      <c r="AA184" s="172" t="s">
        <v>117</v>
      </c>
      <c r="AB184" s="172" t="s">
        <v>117</v>
      </c>
      <c r="AC184" s="187" t="s">
        <v>117</v>
      </c>
    </row>
    <row r="185" spans="1:29" ht="13">
      <c r="A185" s="149" t="s">
        <v>488</v>
      </c>
      <c r="B185" s="91" t="s">
        <v>489</v>
      </c>
      <c r="C185" s="175"/>
      <c r="D185" s="174" t="s">
        <v>98</v>
      </c>
      <c r="E185" s="179"/>
      <c r="F185" s="184" t="s">
        <v>117</v>
      </c>
      <c r="G185" s="182" t="s">
        <v>117</v>
      </c>
      <c r="H185" s="172" t="s">
        <v>117</v>
      </c>
      <c r="I185" s="172" t="s">
        <v>117</v>
      </c>
      <c r="J185" s="172" t="s">
        <v>117</v>
      </c>
      <c r="K185" s="172" t="s">
        <v>117</v>
      </c>
      <c r="L185" s="172" t="s">
        <v>117</v>
      </c>
      <c r="M185" s="172" t="s">
        <v>117</v>
      </c>
      <c r="N185" s="172" t="s">
        <v>117</v>
      </c>
      <c r="O185" s="172" t="s">
        <v>117</v>
      </c>
      <c r="P185" s="172" t="s">
        <v>117</v>
      </c>
      <c r="Q185" s="185" t="s">
        <v>117</v>
      </c>
      <c r="R185" s="186" t="s">
        <v>117</v>
      </c>
      <c r="S185" s="172" t="s">
        <v>117</v>
      </c>
      <c r="T185" s="172" t="s">
        <v>117</v>
      </c>
      <c r="U185" s="172" t="s">
        <v>117</v>
      </c>
      <c r="V185" s="172" t="s">
        <v>117</v>
      </c>
      <c r="W185" s="172" t="s">
        <v>117</v>
      </c>
      <c r="X185" s="172" t="s">
        <v>117</v>
      </c>
      <c r="Y185" s="172" t="s">
        <v>117</v>
      </c>
      <c r="Z185" s="172" t="s">
        <v>117</v>
      </c>
      <c r="AA185" s="172" t="s">
        <v>117</v>
      </c>
      <c r="AB185" s="172" t="s">
        <v>117</v>
      </c>
      <c r="AC185" s="187" t="s">
        <v>117</v>
      </c>
    </row>
    <row r="186" spans="1:29" ht="13">
      <c r="A186" s="149" t="s">
        <v>490</v>
      </c>
      <c r="B186" s="91" t="s">
        <v>491</v>
      </c>
      <c r="C186" s="175"/>
      <c r="D186" s="174" t="e">
        <v>#N/A</v>
      </c>
      <c r="E186" s="179"/>
      <c r="F186" s="184" t="s">
        <v>117</v>
      </c>
      <c r="G186" s="182" t="s">
        <v>117</v>
      </c>
      <c r="H186" s="172" t="s">
        <v>117</v>
      </c>
      <c r="I186" s="172" t="s">
        <v>117</v>
      </c>
      <c r="J186" s="172" t="s">
        <v>117</v>
      </c>
      <c r="K186" s="172" t="s">
        <v>117</v>
      </c>
      <c r="L186" s="172" t="s">
        <v>117</v>
      </c>
      <c r="M186" s="172" t="s">
        <v>117</v>
      </c>
      <c r="N186" s="172" t="s">
        <v>117</v>
      </c>
      <c r="O186" s="172" t="s">
        <v>117</v>
      </c>
      <c r="P186" s="172" t="s">
        <v>117</v>
      </c>
      <c r="Q186" s="185" t="s">
        <v>117</v>
      </c>
      <c r="R186" s="186" t="s">
        <v>117</v>
      </c>
      <c r="S186" s="172" t="s">
        <v>117</v>
      </c>
      <c r="T186" s="172" t="s">
        <v>117</v>
      </c>
      <c r="U186" s="172" t="s">
        <v>117</v>
      </c>
      <c r="V186" s="172" t="s">
        <v>117</v>
      </c>
      <c r="W186" s="172" t="s">
        <v>117</v>
      </c>
      <c r="X186" s="172" t="s">
        <v>117</v>
      </c>
      <c r="Y186" s="172" t="s">
        <v>117</v>
      </c>
      <c r="Z186" s="172" t="s">
        <v>117</v>
      </c>
      <c r="AA186" s="172" t="s">
        <v>117</v>
      </c>
      <c r="AB186" s="172" t="s">
        <v>117</v>
      </c>
      <c r="AC186" s="187" t="s">
        <v>117</v>
      </c>
    </row>
    <row r="187" spans="1:29" ht="13">
      <c r="A187" s="149" t="s">
        <v>492</v>
      </c>
      <c r="B187" s="91" t="s">
        <v>493</v>
      </c>
      <c r="C187" s="175"/>
      <c r="D187" s="174" t="s">
        <v>98</v>
      </c>
      <c r="E187" s="179"/>
      <c r="F187" s="184" t="s">
        <v>117</v>
      </c>
      <c r="G187" s="182" t="s">
        <v>117</v>
      </c>
      <c r="H187" s="172" t="s">
        <v>117</v>
      </c>
      <c r="I187" s="172" t="s">
        <v>117</v>
      </c>
      <c r="J187" s="172" t="s">
        <v>117</v>
      </c>
      <c r="K187" s="172" t="s">
        <v>117</v>
      </c>
      <c r="L187" s="172" t="s">
        <v>117</v>
      </c>
      <c r="M187" s="172" t="s">
        <v>117</v>
      </c>
      <c r="N187" s="172" t="s">
        <v>117</v>
      </c>
      <c r="O187" s="172" t="s">
        <v>117</v>
      </c>
      <c r="P187" s="172" t="s">
        <v>117</v>
      </c>
      <c r="Q187" s="185" t="s">
        <v>117</v>
      </c>
      <c r="R187" s="186" t="s">
        <v>117</v>
      </c>
      <c r="S187" s="172" t="s">
        <v>117</v>
      </c>
      <c r="T187" s="172" t="s">
        <v>117</v>
      </c>
      <c r="U187" s="172" t="s">
        <v>117</v>
      </c>
      <c r="V187" s="172" t="s">
        <v>117</v>
      </c>
      <c r="W187" s="172" t="s">
        <v>117</v>
      </c>
      <c r="X187" s="172" t="s">
        <v>117</v>
      </c>
      <c r="Y187" s="172" t="s">
        <v>117</v>
      </c>
      <c r="Z187" s="172" t="s">
        <v>117</v>
      </c>
      <c r="AA187" s="172" t="s">
        <v>117</v>
      </c>
      <c r="AB187" s="172" t="s">
        <v>117</v>
      </c>
      <c r="AC187" s="187" t="s">
        <v>117</v>
      </c>
    </row>
    <row r="188" spans="1:29" ht="13">
      <c r="A188" s="149" t="s">
        <v>494</v>
      </c>
      <c r="B188" s="91" t="s">
        <v>495</v>
      </c>
      <c r="C188" s="175"/>
      <c r="D188" s="174" t="s">
        <v>99</v>
      </c>
      <c r="E188" s="179"/>
      <c r="F188" s="184" t="s">
        <v>117</v>
      </c>
      <c r="G188" s="182" t="s">
        <v>117</v>
      </c>
      <c r="H188" s="172" t="s">
        <v>117</v>
      </c>
      <c r="I188" s="172" t="s">
        <v>117</v>
      </c>
      <c r="J188" s="172" t="s">
        <v>117</v>
      </c>
      <c r="K188" s="172" t="s">
        <v>117</v>
      </c>
      <c r="L188" s="172" t="s">
        <v>117</v>
      </c>
      <c r="M188" s="172" t="s">
        <v>117</v>
      </c>
      <c r="N188" s="172" t="s">
        <v>117</v>
      </c>
      <c r="O188" s="172" t="s">
        <v>117</v>
      </c>
      <c r="P188" s="172" t="s">
        <v>117</v>
      </c>
      <c r="Q188" s="185" t="s">
        <v>117</v>
      </c>
      <c r="R188" s="186" t="s">
        <v>117</v>
      </c>
      <c r="S188" s="172" t="s">
        <v>117</v>
      </c>
      <c r="T188" s="172" t="s">
        <v>117</v>
      </c>
      <c r="U188" s="172" t="s">
        <v>117</v>
      </c>
      <c r="V188" s="172" t="s">
        <v>117</v>
      </c>
      <c r="W188" s="172" t="s">
        <v>117</v>
      </c>
      <c r="X188" s="172" t="s">
        <v>117</v>
      </c>
      <c r="Y188" s="172" t="s">
        <v>117</v>
      </c>
      <c r="Z188" s="172" t="s">
        <v>117</v>
      </c>
      <c r="AA188" s="172" t="s">
        <v>117</v>
      </c>
      <c r="AB188" s="172" t="s">
        <v>117</v>
      </c>
      <c r="AC188" s="187" t="s">
        <v>117</v>
      </c>
    </row>
    <row r="189" spans="1:29" ht="13">
      <c r="A189" s="149" t="s">
        <v>496</v>
      </c>
      <c r="B189" s="91" t="s">
        <v>497</v>
      </c>
      <c r="C189" s="175"/>
      <c r="D189" s="174" t="s">
        <v>98</v>
      </c>
      <c r="E189" s="179"/>
      <c r="F189" s="184" t="s">
        <v>117</v>
      </c>
      <c r="G189" s="182" t="s">
        <v>117</v>
      </c>
      <c r="H189" s="172" t="s">
        <v>117</v>
      </c>
      <c r="I189" s="172" t="s">
        <v>117</v>
      </c>
      <c r="J189" s="172" t="s">
        <v>117</v>
      </c>
      <c r="K189" s="172" t="s">
        <v>117</v>
      </c>
      <c r="L189" s="172" t="s">
        <v>117</v>
      </c>
      <c r="M189" s="172" t="s">
        <v>117</v>
      </c>
      <c r="N189" s="172" t="s">
        <v>117</v>
      </c>
      <c r="O189" s="172" t="s">
        <v>117</v>
      </c>
      <c r="P189" s="172" t="s">
        <v>117</v>
      </c>
      <c r="Q189" s="185" t="s">
        <v>117</v>
      </c>
      <c r="R189" s="186" t="s">
        <v>117</v>
      </c>
      <c r="S189" s="172" t="s">
        <v>117</v>
      </c>
      <c r="T189" s="172" t="s">
        <v>117</v>
      </c>
      <c r="U189" s="172" t="s">
        <v>117</v>
      </c>
      <c r="V189" s="172" t="s">
        <v>117</v>
      </c>
      <c r="W189" s="172" t="s">
        <v>117</v>
      </c>
      <c r="X189" s="172" t="s">
        <v>117</v>
      </c>
      <c r="Y189" s="172" t="s">
        <v>117</v>
      </c>
      <c r="Z189" s="172" t="s">
        <v>117</v>
      </c>
      <c r="AA189" s="172" t="s">
        <v>117</v>
      </c>
      <c r="AB189" s="172" t="s">
        <v>117</v>
      </c>
      <c r="AC189" s="187" t="s">
        <v>117</v>
      </c>
    </row>
    <row r="190" spans="1:29" ht="26">
      <c r="A190" s="149" t="s">
        <v>498</v>
      </c>
      <c r="B190" s="91" t="s">
        <v>499</v>
      </c>
      <c r="C190" s="175"/>
      <c r="D190" s="174" t="s">
        <v>98</v>
      </c>
      <c r="E190" s="179"/>
      <c r="F190" s="184" t="s">
        <v>117</v>
      </c>
      <c r="G190" s="182" t="s">
        <v>117</v>
      </c>
      <c r="H190" s="172" t="s">
        <v>117</v>
      </c>
      <c r="I190" s="172" t="s">
        <v>117</v>
      </c>
      <c r="J190" s="172" t="s">
        <v>117</v>
      </c>
      <c r="K190" s="172" t="s">
        <v>117</v>
      </c>
      <c r="L190" s="172" t="s">
        <v>117</v>
      </c>
      <c r="M190" s="172" t="s">
        <v>117</v>
      </c>
      <c r="N190" s="172" t="s">
        <v>117</v>
      </c>
      <c r="O190" s="172" t="s">
        <v>117</v>
      </c>
      <c r="P190" s="172" t="s">
        <v>117</v>
      </c>
      <c r="Q190" s="185" t="s">
        <v>117</v>
      </c>
      <c r="R190" s="186" t="s">
        <v>117</v>
      </c>
      <c r="S190" s="172" t="s">
        <v>117</v>
      </c>
      <c r="T190" s="172" t="s">
        <v>117</v>
      </c>
      <c r="U190" s="172" t="s">
        <v>117</v>
      </c>
      <c r="V190" s="172" t="s">
        <v>117</v>
      </c>
      <c r="W190" s="172" t="s">
        <v>117</v>
      </c>
      <c r="X190" s="172" t="s">
        <v>117</v>
      </c>
      <c r="Y190" s="172" t="s">
        <v>117</v>
      </c>
      <c r="Z190" s="172" t="s">
        <v>117</v>
      </c>
      <c r="AA190" s="172" t="s">
        <v>117</v>
      </c>
      <c r="AB190" s="172" t="s">
        <v>117</v>
      </c>
      <c r="AC190" s="187" t="s">
        <v>117</v>
      </c>
    </row>
    <row r="191" spans="1:29" ht="13">
      <c r="A191" s="149" t="s">
        <v>500</v>
      </c>
      <c r="B191" s="91" t="s">
        <v>501</v>
      </c>
      <c r="C191" s="175"/>
      <c r="D191" s="174" t="s">
        <v>99</v>
      </c>
      <c r="E191" s="179"/>
      <c r="F191" s="184" t="s">
        <v>117</v>
      </c>
      <c r="G191" s="182" t="s">
        <v>117</v>
      </c>
      <c r="H191" s="172" t="s">
        <v>117</v>
      </c>
      <c r="I191" s="172" t="s">
        <v>117</v>
      </c>
      <c r="J191" s="172" t="s">
        <v>117</v>
      </c>
      <c r="K191" s="172" t="s">
        <v>117</v>
      </c>
      <c r="L191" s="172" t="s">
        <v>117</v>
      </c>
      <c r="M191" s="172" t="s">
        <v>117</v>
      </c>
      <c r="N191" s="172" t="s">
        <v>117</v>
      </c>
      <c r="O191" s="172" t="s">
        <v>117</v>
      </c>
      <c r="P191" s="172" t="s">
        <v>117</v>
      </c>
      <c r="Q191" s="185" t="s">
        <v>117</v>
      </c>
      <c r="R191" s="186" t="s">
        <v>117</v>
      </c>
      <c r="S191" s="172" t="s">
        <v>117</v>
      </c>
      <c r="T191" s="172" t="s">
        <v>117</v>
      </c>
      <c r="U191" s="172" t="s">
        <v>117</v>
      </c>
      <c r="V191" s="172" t="s">
        <v>117</v>
      </c>
      <c r="W191" s="172" t="s">
        <v>117</v>
      </c>
      <c r="X191" s="172" t="s">
        <v>117</v>
      </c>
      <c r="Y191" s="172" t="s">
        <v>117</v>
      </c>
      <c r="Z191" s="172" t="s">
        <v>117</v>
      </c>
      <c r="AA191" s="172" t="s">
        <v>117</v>
      </c>
      <c r="AB191" s="172" t="s">
        <v>117</v>
      </c>
      <c r="AC191" s="187" t="s">
        <v>117</v>
      </c>
    </row>
    <row r="192" spans="1:29" ht="13">
      <c r="A192" s="149" t="s">
        <v>502</v>
      </c>
      <c r="B192" s="91" t="s">
        <v>503</v>
      </c>
      <c r="C192" s="175"/>
      <c r="D192" s="174" t="s">
        <v>99</v>
      </c>
      <c r="E192" s="179"/>
      <c r="F192" s="184" t="s">
        <v>117</v>
      </c>
      <c r="G192" s="182" t="s">
        <v>117</v>
      </c>
      <c r="H192" s="172" t="s">
        <v>117</v>
      </c>
      <c r="I192" s="172" t="s">
        <v>117</v>
      </c>
      <c r="J192" s="172" t="s">
        <v>117</v>
      </c>
      <c r="K192" s="172" t="s">
        <v>117</v>
      </c>
      <c r="L192" s="172" t="s">
        <v>117</v>
      </c>
      <c r="M192" s="172" t="s">
        <v>117</v>
      </c>
      <c r="N192" s="172" t="s">
        <v>117</v>
      </c>
      <c r="O192" s="172" t="s">
        <v>117</v>
      </c>
      <c r="P192" s="172" t="s">
        <v>117</v>
      </c>
      <c r="Q192" s="185" t="s">
        <v>117</v>
      </c>
      <c r="R192" s="186" t="s">
        <v>117</v>
      </c>
      <c r="S192" s="172" t="s">
        <v>117</v>
      </c>
      <c r="T192" s="172" t="s">
        <v>117</v>
      </c>
      <c r="U192" s="172" t="s">
        <v>117</v>
      </c>
      <c r="V192" s="172" t="s">
        <v>117</v>
      </c>
      <c r="W192" s="172" t="s">
        <v>117</v>
      </c>
      <c r="X192" s="172" t="s">
        <v>117</v>
      </c>
      <c r="Y192" s="172" t="s">
        <v>117</v>
      </c>
      <c r="Z192" s="172" t="s">
        <v>117</v>
      </c>
      <c r="AA192" s="172" t="s">
        <v>117</v>
      </c>
      <c r="AB192" s="172" t="s">
        <v>117</v>
      </c>
      <c r="AC192" s="187" t="s">
        <v>117</v>
      </c>
    </row>
    <row r="193" spans="1:33" ht="13">
      <c r="A193" s="149" t="s">
        <v>504</v>
      </c>
      <c r="B193" s="91" t="s">
        <v>505</v>
      </c>
      <c r="C193" s="175"/>
      <c r="D193" s="174" t="e">
        <v>#N/A</v>
      </c>
      <c r="E193" s="179"/>
      <c r="F193" s="184" t="s">
        <v>117</v>
      </c>
      <c r="G193" s="182" t="s">
        <v>117</v>
      </c>
      <c r="H193" s="172" t="s">
        <v>117</v>
      </c>
      <c r="I193" s="172" t="s">
        <v>117</v>
      </c>
      <c r="J193" s="172" t="s">
        <v>117</v>
      </c>
      <c r="K193" s="172" t="s">
        <v>117</v>
      </c>
      <c r="L193" s="172" t="s">
        <v>117</v>
      </c>
      <c r="M193" s="172" t="s">
        <v>117</v>
      </c>
      <c r="N193" s="172" t="s">
        <v>117</v>
      </c>
      <c r="O193" s="172" t="s">
        <v>117</v>
      </c>
      <c r="P193" s="172" t="s">
        <v>117</v>
      </c>
      <c r="Q193" s="185" t="s">
        <v>117</v>
      </c>
      <c r="R193" s="186" t="s">
        <v>117</v>
      </c>
      <c r="S193" s="172" t="s">
        <v>117</v>
      </c>
      <c r="T193" s="172" t="s">
        <v>117</v>
      </c>
      <c r="U193" s="172" t="s">
        <v>117</v>
      </c>
      <c r="V193" s="172" t="s">
        <v>117</v>
      </c>
      <c r="W193" s="172" t="s">
        <v>117</v>
      </c>
      <c r="X193" s="172" t="s">
        <v>117</v>
      </c>
      <c r="Y193" s="172" t="s">
        <v>117</v>
      </c>
      <c r="Z193" s="172" t="s">
        <v>117</v>
      </c>
      <c r="AA193" s="172" t="s">
        <v>117</v>
      </c>
      <c r="AB193" s="172" t="s">
        <v>117</v>
      </c>
      <c r="AC193" s="187" t="s">
        <v>117</v>
      </c>
    </row>
    <row r="194" spans="1:33" ht="13">
      <c r="A194" s="149" t="s">
        <v>506</v>
      </c>
      <c r="B194" s="91" t="s">
        <v>507</v>
      </c>
      <c r="C194" s="175"/>
      <c r="D194" s="174" t="s">
        <v>98</v>
      </c>
      <c r="E194" s="179"/>
      <c r="F194" s="184" t="s">
        <v>117</v>
      </c>
      <c r="G194" s="182" t="s">
        <v>117</v>
      </c>
      <c r="H194" s="172" t="s">
        <v>117</v>
      </c>
      <c r="I194" s="172" t="s">
        <v>117</v>
      </c>
      <c r="J194" s="172" t="s">
        <v>117</v>
      </c>
      <c r="K194" s="172" t="s">
        <v>117</v>
      </c>
      <c r="L194" s="172" t="s">
        <v>117</v>
      </c>
      <c r="M194" s="172" t="s">
        <v>117</v>
      </c>
      <c r="N194" s="172" t="s">
        <v>117</v>
      </c>
      <c r="O194" s="172" t="s">
        <v>117</v>
      </c>
      <c r="P194" s="172" t="s">
        <v>117</v>
      </c>
      <c r="Q194" s="185" t="s">
        <v>117</v>
      </c>
      <c r="R194" s="186" t="s">
        <v>117</v>
      </c>
      <c r="S194" s="172" t="s">
        <v>117</v>
      </c>
      <c r="T194" s="172" t="s">
        <v>117</v>
      </c>
      <c r="U194" s="172" t="s">
        <v>117</v>
      </c>
      <c r="V194" s="172" t="s">
        <v>117</v>
      </c>
      <c r="W194" s="172" t="s">
        <v>117</v>
      </c>
      <c r="X194" s="172" t="s">
        <v>117</v>
      </c>
      <c r="Y194" s="172" t="s">
        <v>117</v>
      </c>
      <c r="Z194" s="172" t="s">
        <v>117</v>
      </c>
      <c r="AA194" s="172" t="s">
        <v>117</v>
      </c>
      <c r="AB194" s="172" t="s">
        <v>117</v>
      </c>
      <c r="AC194" s="187" t="s">
        <v>117</v>
      </c>
    </row>
    <row r="195" spans="1:33" ht="13">
      <c r="A195" s="149" t="s">
        <v>508</v>
      </c>
      <c r="B195" s="91" t="s">
        <v>509</v>
      </c>
      <c r="C195" s="175"/>
      <c r="D195" s="174" t="s">
        <v>98</v>
      </c>
      <c r="E195" s="179"/>
      <c r="F195" s="184" t="s">
        <v>117</v>
      </c>
      <c r="G195" s="182" t="s">
        <v>117</v>
      </c>
      <c r="H195" s="172" t="s">
        <v>117</v>
      </c>
      <c r="I195" s="172" t="s">
        <v>117</v>
      </c>
      <c r="J195" s="172" t="s">
        <v>117</v>
      </c>
      <c r="K195" s="172" t="s">
        <v>117</v>
      </c>
      <c r="L195" s="172" t="s">
        <v>117</v>
      </c>
      <c r="M195" s="172" t="s">
        <v>117</v>
      </c>
      <c r="N195" s="172" t="s">
        <v>117</v>
      </c>
      <c r="O195" s="172" t="s">
        <v>117</v>
      </c>
      <c r="P195" s="172" t="s">
        <v>117</v>
      </c>
      <c r="Q195" s="185" t="s">
        <v>117</v>
      </c>
      <c r="R195" s="186" t="s">
        <v>117</v>
      </c>
      <c r="S195" s="172" t="s">
        <v>117</v>
      </c>
      <c r="T195" s="172" t="s">
        <v>117</v>
      </c>
      <c r="U195" s="172" t="s">
        <v>117</v>
      </c>
      <c r="V195" s="172" t="s">
        <v>117</v>
      </c>
      <c r="W195" s="172" t="s">
        <v>117</v>
      </c>
      <c r="X195" s="172" t="s">
        <v>117</v>
      </c>
      <c r="Y195" s="172" t="s">
        <v>117</v>
      </c>
      <c r="Z195" s="172" t="s">
        <v>117</v>
      </c>
      <c r="AA195" s="172" t="s">
        <v>117</v>
      </c>
      <c r="AB195" s="172" t="s">
        <v>117</v>
      </c>
      <c r="AC195" s="187" t="s">
        <v>117</v>
      </c>
    </row>
    <row r="196" spans="1:33" ht="13">
      <c r="A196" s="149" t="s">
        <v>510</v>
      </c>
      <c r="B196" s="91" t="s">
        <v>511</v>
      </c>
      <c r="C196" s="175"/>
      <c r="D196" s="174" t="s">
        <v>98</v>
      </c>
      <c r="E196" s="179"/>
      <c r="F196" s="184" t="s">
        <v>117</v>
      </c>
      <c r="G196" s="182" t="s">
        <v>117</v>
      </c>
      <c r="H196" s="172" t="s">
        <v>117</v>
      </c>
      <c r="I196" s="172" t="s">
        <v>117</v>
      </c>
      <c r="J196" s="172" t="s">
        <v>117</v>
      </c>
      <c r="K196" s="172" t="s">
        <v>117</v>
      </c>
      <c r="L196" s="172" t="s">
        <v>117</v>
      </c>
      <c r="M196" s="172" t="s">
        <v>117</v>
      </c>
      <c r="N196" s="172" t="s">
        <v>117</v>
      </c>
      <c r="O196" s="172" t="s">
        <v>117</v>
      </c>
      <c r="P196" s="172" t="s">
        <v>117</v>
      </c>
      <c r="Q196" s="185" t="s">
        <v>117</v>
      </c>
      <c r="R196" s="186" t="s">
        <v>117</v>
      </c>
      <c r="S196" s="172" t="s">
        <v>117</v>
      </c>
      <c r="T196" s="172" t="s">
        <v>117</v>
      </c>
      <c r="U196" s="172" t="s">
        <v>117</v>
      </c>
      <c r="V196" s="172" t="s">
        <v>117</v>
      </c>
      <c r="W196" s="172" t="s">
        <v>117</v>
      </c>
      <c r="X196" s="172" t="s">
        <v>117</v>
      </c>
      <c r="Y196" s="172" t="s">
        <v>117</v>
      </c>
      <c r="Z196" s="172" t="s">
        <v>117</v>
      </c>
      <c r="AA196" s="172" t="s">
        <v>117</v>
      </c>
      <c r="AB196" s="172" t="s">
        <v>117</v>
      </c>
      <c r="AC196" s="187" t="s">
        <v>117</v>
      </c>
    </row>
    <row r="197" spans="1:33" ht="26">
      <c r="A197" s="149" t="s">
        <v>512</v>
      </c>
      <c r="B197" s="91" t="s">
        <v>513</v>
      </c>
      <c r="C197" s="175"/>
      <c r="D197" s="174" t="s">
        <v>99</v>
      </c>
      <c r="E197" s="179"/>
      <c r="F197" s="184" t="s">
        <v>117</v>
      </c>
      <c r="G197" s="182" t="s">
        <v>117</v>
      </c>
      <c r="H197" s="172" t="s">
        <v>117</v>
      </c>
      <c r="I197" s="172" t="s">
        <v>117</v>
      </c>
      <c r="J197" s="172" t="s">
        <v>117</v>
      </c>
      <c r="K197" s="172" t="s">
        <v>117</v>
      </c>
      <c r="L197" s="172" t="s">
        <v>117</v>
      </c>
      <c r="M197" s="172" t="s">
        <v>117</v>
      </c>
      <c r="N197" s="172" t="s">
        <v>117</v>
      </c>
      <c r="O197" s="172" t="s">
        <v>117</v>
      </c>
      <c r="P197" s="172" t="s">
        <v>117</v>
      </c>
      <c r="Q197" s="185" t="s">
        <v>117</v>
      </c>
      <c r="R197" s="186" t="s">
        <v>117</v>
      </c>
      <c r="S197" s="172" t="s">
        <v>117</v>
      </c>
      <c r="T197" s="172" t="s">
        <v>117</v>
      </c>
      <c r="U197" s="172" t="s">
        <v>117</v>
      </c>
      <c r="V197" s="172" t="s">
        <v>117</v>
      </c>
      <c r="W197" s="172" t="s">
        <v>117</v>
      </c>
      <c r="X197" s="172" t="s">
        <v>117</v>
      </c>
      <c r="Y197" s="172" t="s">
        <v>117</v>
      </c>
      <c r="Z197" s="172" t="s">
        <v>117</v>
      </c>
      <c r="AA197" s="172" t="s">
        <v>117</v>
      </c>
      <c r="AB197" s="172" t="s">
        <v>117</v>
      </c>
      <c r="AC197" s="187" t="s">
        <v>117</v>
      </c>
    </row>
    <row r="198" spans="1:33" ht="13">
      <c r="A198" s="149" t="s">
        <v>514</v>
      </c>
      <c r="B198" s="91" t="s">
        <v>515</v>
      </c>
      <c r="C198" s="175"/>
      <c r="D198" s="174" t="s">
        <v>102</v>
      </c>
      <c r="E198" s="179"/>
      <c r="F198" s="184" t="s">
        <v>117</v>
      </c>
      <c r="G198" s="182" t="s">
        <v>117</v>
      </c>
      <c r="H198" s="172" t="s">
        <v>117</v>
      </c>
      <c r="I198" s="172" t="s">
        <v>117</v>
      </c>
      <c r="J198" s="172" t="s">
        <v>117</v>
      </c>
      <c r="K198" s="172" t="s">
        <v>117</v>
      </c>
      <c r="L198" s="172" t="s">
        <v>117</v>
      </c>
      <c r="M198" s="172" t="s">
        <v>117</v>
      </c>
      <c r="N198" s="172" t="s">
        <v>117</v>
      </c>
      <c r="O198" s="172" t="s">
        <v>117</v>
      </c>
      <c r="P198" s="172" t="s">
        <v>117</v>
      </c>
      <c r="Q198" s="185" t="s">
        <v>117</v>
      </c>
      <c r="R198" s="186" t="s">
        <v>117</v>
      </c>
      <c r="S198" s="172" t="s">
        <v>117</v>
      </c>
      <c r="T198" s="172" t="s">
        <v>117</v>
      </c>
      <c r="U198" s="172" t="s">
        <v>117</v>
      </c>
      <c r="V198" s="172" t="s">
        <v>117</v>
      </c>
      <c r="W198" s="172" t="s">
        <v>117</v>
      </c>
      <c r="X198" s="172" t="s">
        <v>117</v>
      </c>
      <c r="Y198" s="172" t="s">
        <v>117</v>
      </c>
      <c r="Z198" s="172" t="s">
        <v>117</v>
      </c>
      <c r="AA198" s="172" t="s">
        <v>117</v>
      </c>
      <c r="AB198" s="172" t="s">
        <v>117</v>
      </c>
      <c r="AC198" s="187" t="s">
        <v>117</v>
      </c>
    </row>
    <row r="199" spans="1:33" ht="13.5" thickBot="1">
      <c r="A199" s="206" t="s">
        <v>516</v>
      </c>
      <c r="B199" s="207" t="s">
        <v>517</v>
      </c>
      <c r="C199" s="208"/>
      <c r="D199" s="209" t="s">
        <v>99</v>
      </c>
      <c r="E199" s="210"/>
      <c r="F199" s="211" t="s">
        <v>117</v>
      </c>
      <c r="G199" s="212" t="s">
        <v>117</v>
      </c>
      <c r="H199" s="213" t="s">
        <v>117</v>
      </c>
      <c r="I199" s="213" t="s">
        <v>117</v>
      </c>
      <c r="J199" s="213" t="s">
        <v>117</v>
      </c>
      <c r="K199" s="213" t="s">
        <v>117</v>
      </c>
      <c r="L199" s="213" t="s">
        <v>117</v>
      </c>
      <c r="M199" s="213" t="s">
        <v>117</v>
      </c>
      <c r="N199" s="213" t="s">
        <v>117</v>
      </c>
      <c r="O199" s="213" t="s">
        <v>117</v>
      </c>
      <c r="P199" s="213" t="s">
        <v>117</v>
      </c>
      <c r="Q199" s="214" t="s">
        <v>117</v>
      </c>
      <c r="R199" s="215" t="s">
        <v>117</v>
      </c>
      <c r="S199" s="213" t="s">
        <v>117</v>
      </c>
      <c r="T199" s="213" t="s">
        <v>117</v>
      </c>
      <c r="U199" s="213" t="s">
        <v>117</v>
      </c>
      <c r="V199" s="213" t="s">
        <v>117</v>
      </c>
      <c r="W199" s="213" t="s">
        <v>117</v>
      </c>
      <c r="X199" s="213" t="s">
        <v>117</v>
      </c>
      <c r="Y199" s="213" t="s">
        <v>117</v>
      </c>
      <c r="Z199" s="213" t="s">
        <v>117</v>
      </c>
      <c r="AA199" s="213" t="s">
        <v>117</v>
      </c>
      <c r="AB199" s="213" t="s">
        <v>117</v>
      </c>
      <c r="AC199" s="216" t="s">
        <v>117</v>
      </c>
    </row>
    <row r="200" spans="1:33" ht="14" thickTop="1" thickBot="1">
      <c r="A200" s="259" t="s">
        <v>518</v>
      </c>
      <c r="B200" s="260"/>
      <c r="C200" s="261"/>
      <c r="D200" s="262" t="s">
        <v>98</v>
      </c>
      <c r="E200" s="263"/>
      <c r="F200" s="184" t="s">
        <v>117</v>
      </c>
      <c r="G200" s="182" t="s">
        <v>117</v>
      </c>
      <c r="H200" s="172" t="s">
        <v>117</v>
      </c>
      <c r="I200" s="172" t="s">
        <v>117</v>
      </c>
      <c r="J200" s="184" t="s">
        <v>117</v>
      </c>
      <c r="K200" s="182" t="s">
        <v>117</v>
      </c>
      <c r="L200" s="172" t="s">
        <v>117</v>
      </c>
      <c r="M200" s="172" t="s">
        <v>117</v>
      </c>
      <c r="N200" s="172" t="s">
        <v>117</v>
      </c>
      <c r="O200" s="172" t="s">
        <v>117</v>
      </c>
      <c r="P200" s="172" t="s">
        <v>117</v>
      </c>
      <c r="Q200" s="172" t="s">
        <v>117</v>
      </c>
      <c r="R200" s="172" t="s">
        <v>117</v>
      </c>
      <c r="S200" s="172" t="s">
        <v>117</v>
      </c>
      <c r="T200" s="172" t="s">
        <v>117</v>
      </c>
      <c r="U200" s="186" t="s">
        <v>117</v>
      </c>
      <c r="V200" s="185" t="s">
        <v>117</v>
      </c>
      <c r="W200" s="172" t="s">
        <v>117</v>
      </c>
      <c r="X200" s="172" t="s">
        <v>117</v>
      </c>
      <c r="Y200" s="172" t="s">
        <v>117</v>
      </c>
      <c r="Z200" s="172" t="s">
        <v>117</v>
      </c>
      <c r="AA200" s="172" t="s">
        <v>117</v>
      </c>
      <c r="AB200" s="172" t="s">
        <v>117</v>
      </c>
      <c r="AC200" s="172" t="s">
        <v>117</v>
      </c>
      <c r="AD200" s="172" t="s">
        <v>117</v>
      </c>
      <c r="AE200" s="172" t="s">
        <v>117</v>
      </c>
      <c r="AF200" s="172" t="s">
        <v>117</v>
      </c>
      <c r="AG200" s="187" t="s">
        <v>117</v>
      </c>
    </row>
    <row r="201" spans="1:33" ht="13.5" thickTop="1">
      <c r="A201" s="259" t="s">
        <v>519</v>
      </c>
      <c r="B201" s="260"/>
      <c r="C201" s="261"/>
      <c r="D201" s="219" t="s">
        <v>463</v>
      </c>
      <c r="E201" s="263"/>
      <c r="F201" s="184" t="s">
        <v>117</v>
      </c>
      <c r="G201" s="182" t="s">
        <v>117</v>
      </c>
      <c r="H201" s="172" t="s">
        <v>117</v>
      </c>
      <c r="I201" s="172" t="s">
        <v>117</v>
      </c>
      <c r="J201" s="184" t="s">
        <v>117</v>
      </c>
      <c r="K201" s="182" t="s">
        <v>117</v>
      </c>
      <c r="L201" s="172" t="s">
        <v>117</v>
      </c>
      <c r="M201" s="172" t="s">
        <v>117</v>
      </c>
      <c r="N201" s="172" t="s">
        <v>117</v>
      </c>
      <c r="O201" s="172" t="s">
        <v>117</v>
      </c>
      <c r="P201" s="172" t="s">
        <v>117</v>
      </c>
      <c r="Q201" s="172" t="s">
        <v>117</v>
      </c>
      <c r="R201" s="172" t="s">
        <v>117</v>
      </c>
      <c r="S201" s="172" t="s">
        <v>117</v>
      </c>
      <c r="T201" s="172" t="s">
        <v>117</v>
      </c>
      <c r="U201" s="186" t="s">
        <v>117</v>
      </c>
      <c r="V201" s="185" t="s">
        <v>117</v>
      </c>
      <c r="W201" s="172" t="s">
        <v>117</v>
      </c>
      <c r="X201" s="172" t="s">
        <v>117</v>
      </c>
      <c r="Y201" s="172" t="s">
        <v>117</v>
      </c>
      <c r="Z201" s="172" t="s">
        <v>117</v>
      </c>
      <c r="AA201" s="172" t="s">
        <v>117</v>
      </c>
      <c r="AB201" s="172" t="s">
        <v>117</v>
      </c>
      <c r="AC201" s="172" t="s">
        <v>117</v>
      </c>
      <c r="AD201" s="172" t="s">
        <v>117</v>
      </c>
      <c r="AE201" s="172" t="s">
        <v>117</v>
      </c>
      <c r="AF201" s="172" t="s">
        <v>117</v>
      </c>
      <c r="AG201" s="187" t="s">
        <v>117</v>
      </c>
    </row>
    <row r="202" spans="1:33" ht="13">
      <c r="A202" s="259" t="s">
        <v>520</v>
      </c>
      <c r="B202" s="260"/>
      <c r="C202" s="261"/>
      <c r="D202" s="262" t="s">
        <v>98</v>
      </c>
      <c r="E202" s="263"/>
      <c r="F202" s="184" t="s">
        <v>117</v>
      </c>
      <c r="G202" s="182" t="s">
        <v>117</v>
      </c>
      <c r="H202" s="172" t="s">
        <v>117</v>
      </c>
      <c r="I202" s="172" t="s">
        <v>117</v>
      </c>
      <c r="J202" s="184" t="s">
        <v>117</v>
      </c>
      <c r="K202" s="182" t="s">
        <v>117</v>
      </c>
      <c r="L202" s="172" t="s">
        <v>117</v>
      </c>
      <c r="M202" s="172" t="s">
        <v>117</v>
      </c>
      <c r="N202" s="172" t="s">
        <v>117</v>
      </c>
      <c r="O202" s="172" t="s">
        <v>117</v>
      </c>
      <c r="P202" s="172" t="s">
        <v>117</v>
      </c>
      <c r="Q202" s="172" t="s">
        <v>117</v>
      </c>
      <c r="R202" s="172" t="s">
        <v>117</v>
      </c>
      <c r="S202" s="172" t="s">
        <v>117</v>
      </c>
      <c r="T202" s="172" t="s">
        <v>117</v>
      </c>
      <c r="U202" s="186" t="s">
        <v>117</v>
      </c>
      <c r="V202" s="185" t="s">
        <v>117</v>
      </c>
      <c r="W202" s="172" t="s">
        <v>117</v>
      </c>
      <c r="X202" s="172" t="s">
        <v>117</v>
      </c>
      <c r="Y202" s="172" t="s">
        <v>117</v>
      </c>
      <c r="Z202" s="172" t="s">
        <v>117</v>
      </c>
      <c r="AA202" s="172" t="s">
        <v>117</v>
      </c>
      <c r="AB202" s="172" t="s">
        <v>117</v>
      </c>
      <c r="AC202" s="172" t="s">
        <v>117</v>
      </c>
      <c r="AD202" s="172" t="s">
        <v>117</v>
      </c>
      <c r="AE202" s="172" t="s">
        <v>117</v>
      </c>
      <c r="AF202" s="172" t="s">
        <v>117</v>
      </c>
      <c r="AG202" s="187" t="s">
        <v>117</v>
      </c>
    </row>
    <row r="203" spans="1:33" ht="13">
      <c r="A203" s="259" t="s">
        <v>521</v>
      </c>
      <c r="B203" s="260"/>
      <c r="C203" s="261"/>
      <c r="D203" s="262" t="s">
        <v>99</v>
      </c>
      <c r="E203" s="263"/>
      <c r="F203" s="184" t="s">
        <v>117</v>
      </c>
      <c r="G203" s="182" t="s">
        <v>117</v>
      </c>
      <c r="H203" s="172" t="s">
        <v>117</v>
      </c>
      <c r="I203" s="172" t="s">
        <v>117</v>
      </c>
      <c r="J203" s="184" t="s">
        <v>117</v>
      </c>
      <c r="K203" s="182" t="s">
        <v>117</v>
      </c>
      <c r="L203" s="172" t="s">
        <v>117</v>
      </c>
      <c r="M203" s="172" t="s">
        <v>117</v>
      </c>
      <c r="N203" s="172" t="s">
        <v>117</v>
      </c>
      <c r="O203" s="172" t="s">
        <v>117</v>
      </c>
      <c r="P203" s="172" t="s">
        <v>117</v>
      </c>
      <c r="Q203" s="172" t="s">
        <v>117</v>
      </c>
      <c r="R203" s="172" t="s">
        <v>117</v>
      </c>
      <c r="S203" s="172" t="s">
        <v>117</v>
      </c>
      <c r="T203" s="172" t="s">
        <v>117</v>
      </c>
      <c r="U203" s="186" t="s">
        <v>117</v>
      </c>
      <c r="V203" s="185" t="s">
        <v>117</v>
      </c>
      <c r="W203" s="172" t="s">
        <v>117</v>
      </c>
      <c r="X203" s="172" t="s">
        <v>117</v>
      </c>
      <c r="Y203" s="172" t="s">
        <v>117</v>
      </c>
      <c r="Z203" s="172" t="s">
        <v>117</v>
      </c>
      <c r="AA203" s="172" t="s">
        <v>117</v>
      </c>
      <c r="AB203" s="172" t="s">
        <v>117</v>
      </c>
      <c r="AC203" s="172" t="s">
        <v>117</v>
      </c>
      <c r="AD203" s="172" t="s">
        <v>117</v>
      </c>
      <c r="AE203" s="172" t="s">
        <v>117</v>
      </c>
      <c r="AF203" s="172" t="s">
        <v>117</v>
      </c>
      <c r="AG203" s="187" t="s">
        <v>117</v>
      </c>
    </row>
    <row r="204" spans="1:33" ht="13.5" thickBot="1">
      <c r="A204" s="259" t="s">
        <v>522</v>
      </c>
      <c r="B204" s="260"/>
      <c r="C204" s="261"/>
      <c r="D204" s="262" t="s">
        <v>98</v>
      </c>
      <c r="E204" s="263"/>
      <c r="F204" s="184" t="s">
        <v>117</v>
      </c>
      <c r="G204" s="182" t="s">
        <v>117</v>
      </c>
      <c r="H204" s="172" t="s">
        <v>117</v>
      </c>
      <c r="I204" s="172" t="s">
        <v>117</v>
      </c>
      <c r="J204" s="184" t="s">
        <v>117</v>
      </c>
      <c r="K204" s="182" t="s">
        <v>117</v>
      </c>
      <c r="L204" s="172" t="s">
        <v>117</v>
      </c>
      <c r="M204" s="172" t="s">
        <v>117</v>
      </c>
      <c r="N204" s="172" t="s">
        <v>117</v>
      </c>
      <c r="O204" s="172" t="s">
        <v>117</v>
      </c>
      <c r="P204" s="172" t="s">
        <v>117</v>
      </c>
      <c r="Q204" s="172" t="s">
        <v>117</v>
      </c>
      <c r="R204" s="172" t="s">
        <v>117</v>
      </c>
      <c r="S204" s="172" t="s">
        <v>117</v>
      </c>
      <c r="T204" s="172" t="s">
        <v>117</v>
      </c>
      <c r="U204" s="186" t="s">
        <v>117</v>
      </c>
      <c r="V204" s="185" t="s">
        <v>117</v>
      </c>
      <c r="W204" s="172" t="s">
        <v>117</v>
      </c>
      <c r="X204" s="172" t="s">
        <v>117</v>
      </c>
      <c r="Y204" s="172" t="s">
        <v>117</v>
      </c>
      <c r="Z204" s="172" t="s">
        <v>117</v>
      </c>
      <c r="AA204" s="172" t="s">
        <v>117</v>
      </c>
      <c r="AB204" s="172" t="s">
        <v>117</v>
      </c>
      <c r="AC204" s="172" t="s">
        <v>117</v>
      </c>
      <c r="AD204" s="172" t="s">
        <v>117</v>
      </c>
      <c r="AE204" s="172" t="s">
        <v>117</v>
      </c>
      <c r="AF204" s="172" t="s">
        <v>117</v>
      </c>
      <c r="AG204" s="187" t="s">
        <v>117</v>
      </c>
    </row>
    <row r="205" spans="1:33" ht="13.5" thickTop="1">
      <c r="A205" s="195" t="s">
        <v>523</v>
      </c>
      <c r="B205" s="196" t="s">
        <v>524</v>
      </c>
      <c r="C205" s="197"/>
      <c r="D205" s="198" t="s">
        <v>126</v>
      </c>
      <c r="E205" s="199"/>
      <c r="F205" s="200" t="s">
        <v>117</v>
      </c>
      <c r="G205" s="201" t="s">
        <v>117</v>
      </c>
      <c r="H205" s="202" t="s">
        <v>117</v>
      </c>
      <c r="I205" s="202" t="s">
        <v>117</v>
      </c>
      <c r="J205" s="202" t="s">
        <v>117</v>
      </c>
      <c r="K205" s="202" t="s">
        <v>117</v>
      </c>
      <c r="L205" s="202" t="s">
        <v>117</v>
      </c>
      <c r="M205" s="202" t="s">
        <v>117</v>
      </c>
      <c r="N205" s="202" t="s">
        <v>117</v>
      </c>
      <c r="O205" s="202" t="s">
        <v>117</v>
      </c>
      <c r="P205" s="202" t="s">
        <v>117</v>
      </c>
      <c r="Q205" s="203" t="s">
        <v>117</v>
      </c>
      <c r="R205" s="204" t="s">
        <v>117</v>
      </c>
      <c r="S205" s="202" t="s">
        <v>117</v>
      </c>
      <c r="T205" s="202" t="s">
        <v>117</v>
      </c>
      <c r="U205" s="202" t="s">
        <v>117</v>
      </c>
      <c r="V205" s="202" t="s">
        <v>117</v>
      </c>
      <c r="W205" s="202" t="s">
        <v>117</v>
      </c>
      <c r="X205" s="202" t="s">
        <v>117</v>
      </c>
      <c r="Y205" s="202" t="s">
        <v>117</v>
      </c>
      <c r="Z205" s="202" t="s">
        <v>117</v>
      </c>
      <c r="AA205" s="202" t="s">
        <v>117</v>
      </c>
      <c r="AB205" s="202" t="s">
        <v>117</v>
      </c>
      <c r="AC205" s="205" t="s">
        <v>117</v>
      </c>
    </row>
    <row r="206" spans="1:33" ht="15" customHeight="1">
      <c r="A206" s="149" t="s">
        <v>525</v>
      </c>
      <c r="B206" s="91" t="s">
        <v>526</v>
      </c>
      <c r="C206" s="175"/>
      <c r="D206" s="174" t="s">
        <v>240</v>
      </c>
      <c r="E206" s="179"/>
      <c r="F206" s="184" t="s">
        <v>117</v>
      </c>
      <c r="G206" s="182" t="s">
        <v>117</v>
      </c>
      <c r="H206" s="172" t="s">
        <v>117</v>
      </c>
      <c r="I206" s="172" t="s">
        <v>117</v>
      </c>
      <c r="J206" s="172" t="s">
        <v>117</v>
      </c>
      <c r="K206" s="172" t="s">
        <v>117</v>
      </c>
      <c r="L206" s="172" t="s">
        <v>117</v>
      </c>
      <c r="M206" s="172" t="s">
        <v>117</v>
      </c>
      <c r="N206" s="172" t="s">
        <v>117</v>
      </c>
      <c r="O206" s="172" t="s">
        <v>117</v>
      </c>
      <c r="P206" s="172" t="s">
        <v>117</v>
      </c>
      <c r="Q206" s="185" t="s">
        <v>117</v>
      </c>
      <c r="R206" s="186" t="s">
        <v>117</v>
      </c>
      <c r="S206" s="172" t="s">
        <v>117</v>
      </c>
      <c r="T206" s="172" t="s">
        <v>117</v>
      </c>
      <c r="U206" s="172" t="s">
        <v>117</v>
      </c>
      <c r="V206" s="172" t="s">
        <v>117</v>
      </c>
      <c r="W206" s="172" t="s">
        <v>117</v>
      </c>
      <c r="X206" s="172" t="s">
        <v>117</v>
      </c>
      <c r="Y206" s="172" t="s">
        <v>117</v>
      </c>
      <c r="Z206" s="172" t="s">
        <v>117</v>
      </c>
      <c r="AA206" s="172" t="s">
        <v>117</v>
      </c>
      <c r="AB206" s="172" t="s">
        <v>117</v>
      </c>
      <c r="AC206" s="187" t="s">
        <v>117</v>
      </c>
    </row>
    <row r="207" spans="1:33" ht="26">
      <c r="A207" s="149" t="s">
        <v>527</v>
      </c>
      <c r="B207" s="91" t="s">
        <v>528</v>
      </c>
      <c r="C207" s="175"/>
      <c r="D207" s="174" t="s">
        <v>240</v>
      </c>
      <c r="E207" s="179"/>
      <c r="F207" s="184" t="s">
        <v>117</v>
      </c>
      <c r="G207" s="182" t="s">
        <v>117</v>
      </c>
      <c r="H207" s="172" t="s">
        <v>117</v>
      </c>
      <c r="I207" s="172" t="s">
        <v>117</v>
      </c>
      <c r="J207" s="172" t="s">
        <v>117</v>
      </c>
      <c r="K207" s="172" t="s">
        <v>117</v>
      </c>
      <c r="L207" s="172" t="s">
        <v>117</v>
      </c>
      <c r="M207" s="172" t="s">
        <v>117</v>
      </c>
      <c r="N207" s="172" t="s">
        <v>117</v>
      </c>
      <c r="O207" s="172" t="s">
        <v>117</v>
      </c>
      <c r="P207" s="172" t="s">
        <v>117</v>
      </c>
      <c r="Q207" s="185" t="s">
        <v>117</v>
      </c>
      <c r="R207" s="186" t="s">
        <v>117</v>
      </c>
      <c r="S207" s="172" t="s">
        <v>117</v>
      </c>
      <c r="T207" s="172" t="s">
        <v>117</v>
      </c>
      <c r="U207" s="172" t="s">
        <v>117</v>
      </c>
      <c r="V207" s="172" t="s">
        <v>117</v>
      </c>
      <c r="W207" s="172" t="s">
        <v>117</v>
      </c>
      <c r="X207" s="172" t="s">
        <v>117</v>
      </c>
      <c r="Y207" s="172" t="s">
        <v>117</v>
      </c>
      <c r="Z207" s="172" t="s">
        <v>117</v>
      </c>
      <c r="AA207" s="172" t="s">
        <v>117</v>
      </c>
      <c r="AB207" s="172" t="s">
        <v>117</v>
      </c>
      <c r="AC207" s="187" t="s">
        <v>117</v>
      </c>
    </row>
    <row r="208" spans="1:33" ht="13">
      <c r="A208" s="149" t="s">
        <v>529</v>
      </c>
      <c r="B208" s="91" t="s">
        <v>530</v>
      </c>
      <c r="C208" s="175"/>
      <c r="D208" s="174" t="s">
        <v>126</v>
      </c>
      <c r="E208" s="179"/>
      <c r="F208" s="184" t="s">
        <v>117</v>
      </c>
      <c r="G208" s="182" t="s">
        <v>117</v>
      </c>
      <c r="H208" s="172" t="s">
        <v>117</v>
      </c>
      <c r="I208" s="172" t="s">
        <v>117</v>
      </c>
      <c r="J208" s="172" t="s">
        <v>117</v>
      </c>
      <c r="K208" s="172" t="s">
        <v>117</v>
      </c>
      <c r="L208" s="172" t="s">
        <v>117</v>
      </c>
      <c r="M208" s="172" t="s">
        <v>117</v>
      </c>
      <c r="N208" s="172" t="s">
        <v>117</v>
      </c>
      <c r="O208" s="172" t="s">
        <v>117</v>
      </c>
      <c r="P208" s="172" t="s">
        <v>117</v>
      </c>
      <c r="Q208" s="185" t="s">
        <v>117</v>
      </c>
      <c r="R208" s="186" t="s">
        <v>117</v>
      </c>
      <c r="S208" s="172" t="s">
        <v>117</v>
      </c>
      <c r="T208" s="172" t="s">
        <v>117</v>
      </c>
      <c r="U208" s="172" t="s">
        <v>117</v>
      </c>
      <c r="V208" s="172" t="s">
        <v>117</v>
      </c>
      <c r="W208" s="172" t="s">
        <v>117</v>
      </c>
      <c r="X208" s="172" t="s">
        <v>117</v>
      </c>
      <c r="Y208" s="172" t="s">
        <v>117</v>
      </c>
      <c r="Z208" s="172" t="s">
        <v>117</v>
      </c>
      <c r="AA208" s="172" t="s">
        <v>117</v>
      </c>
      <c r="AB208" s="172" t="s">
        <v>117</v>
      </c>
      <c r="AC208" s="187" t="s">
        <v>117</v>
      </c>
    </row>
    <row r="209" spans="1:33" ht="13">
      <c r="A209" s="149" t="s">
        <v>531</v>
      </c>
      <c r="B209" s="91" t="s">
        <v>532</v>
      </c>
      <c r="C209" s="175"/>
      <c r="D209" s="174" t="s">
        <v>126</v>
      </c>
      <c r="E209" s="179"/>
      <c r="F209" s="184" t="s">
        <v>117</v>
      </c>
      <c r="G209" s="182" t="s">
        <v>117</v>
      </c>
      <c r="H209" s="172" t="s">
        <v>117</v>
      </c>
      <c r="I209" s="172" t="s">
        <v>117</v>
      </c>
      <c r="J209" s="172" t="s">
        <v>117</v>
      </c>
      <c r="K209" s="172" t="s">
        <v>117</v>
      </c>
      <c r="L209" s="172" t="s">
        <v>117</v>
      </c>
      <c r="M209" s="172" t="s">
        <v>117</v>
      </c>
      <c r="N209" s="172" t="s">
        <v>117</v>
      </c>
      <c r="O209" s="172" t="s">
        <v>117</v>
      </c>
      <c r="P209" s="172" t="s">
        <v>117</v>
      </c>
      <c r="Q209" s="185" t="s">
        <v>117</v>
      </c>
      <c r="R209" s="186" t="s">
        <v>117</v>
      </c>
      <c r="S209" s="172" t="s">
        <v>117</v>
      </c>
      <c r="T209" s="172" t="s">
        <v>117</v>
      </c>
      <c r="U209" s="172" t="s">
        <v>117</v>
      </c>
      <c r="V209" s="172" t="s">
        <v>117</v>
      </c>
      <c r="W209" s="172" t="s">
        <v>117</v>
      </c>
      <c r="X209" s="172" t="s">
        <v>117</v>
      </c>
      <c r="Y209" s="172" t="s">
        <v>117</v>
      </c>
      <c r="Z209" s="172" t="s">
        <v>117</v>
      </c>
      <c r="AA209" s="172" t="s">
        <v>117</v>
      </c>
      <c r="AB209" s="172" t="s">
        <v>117</v>
      </c>
      <c r="AC209" s="187" t="s">
        <v>117</v>
      </c>
    </row>
    <row r="210" spans="1:33" ht="13">
      <c r="A210" s="149" t="s">
        <v>533</v>
      </c>
      <c r="B210" s="91" t="s">
        <v>534</v>
      </c>
      <c r="C210" s="175"/>
      <c r="D210" s="174" t="s">
        <v>126</v>
      </c>
      <c r="E210" s="179"/>
      <c r="F210" s="184" t="s">
        <v>117</v>
      </c>
      <c r="G210" s="182" t="s">
        <v>117</v>
      </c>
      <c r="H210" s="172" t="s">
        <v>117</v>
      </c>
      <c r="I210" s="172" t="s">
        <v>117</v>
      </c>
      <c r="J210" s="172" t="s">
        <v>117</v>
      </c>
      <c r="K210" s="172" t="s">
        <v>117</v>
      </c>
      <c r="L210" s="172" t="s">
        <v>117</v>
      </c>
      <c r="M210" s="172" t="s">
        <v>117</v>
      </c>
      <c r="N210" s="172" t="s">
        <v>117</v>
      </c>
      <c r="O210" s="172" t="s">
        <v>117</v>
      </c>
      <c r="P210" s="172" t="s">
        <v>117</v>
      </c>
      <c r="Q210" s="185" t="s">
        <v>117</v>
      </c>
      <c r="R210" s="186" t="s">
        <v>117</v>
      </c>
      <c r="S210" s="172" t="s">
        <v>117</v>
      </c>
      <c r="T210" s="172" t="s">
        <v>117</v>
      </c>
      <c r="U210" s="172" t="s">
        <v>117</v>
      </c>
      <c r="V210" s="172" t="s">
        <v>117</v>
      </c>
      <c r="W210" s="172" t="s">
        <v>117</v>
      </c>
      <c r="X210" s="172" t="s">
        <v>117</v>
      </c>
      <c r="Y210" s="172" t="s">
        <v>117</v>
      </c>
      <c r="Z210" s="172" t="s">
        <v>117</v>
      </c>
      <c r="AA210" s="172" t="s">
        <v>117</v>
      </c>
      <c r="AB210" s="172" t="s">
        <v>117</v>
      </c>
      <c r="AC210" s="187" t="s">
        <v>117</v>
      </c>
    </row>
    <row r="211" spans="1:33" ht="13">
      <c r="A211" s="149" t="s">
        <v>535</v>
      </c>
      <c r="B211" s="91" t="s">
        <v>536</v>
      </c>
      <c r="C211" s="175"/>
      <c r="D211" s="174" t="s">
        <v>126</v>
      </c>
      <c r="E211" s="179"/>
      <c r="F211" s="184" t="s">
        <v>117</v>
      </c>
      <c r="G211" s="182" t="s">
        <v>117</v>
      </c>
      <c r="H211" s="172" t="s">
        <v>117</v>
      </c>
      <c r="I211" s="172" t="s">
        <v>117</v>
      </c>
      <c r="J211" s="172" t="s">
        <v>117</v>
      </c>
      <c r="K211" s="172" t="s">
        <v>117</v>
      </c>
      <c r="L211" s="172" t="s">
        <v>117</v>
      </c>
      <c r="M211" s="172" t="s">
        <v>117</v>
      </c>
      <c r="N211" s="172" t="s">
        <v>117</v>
      </c>
      <c r="O211" s="172" t="s">
        <v>117</v>
      </c>
      <c r="P211" s="172" t="s">
        <v>117</v>
      </c>
      <c r="Q211" s="185" t="s">
        <v>117</v>
      </c>
      <c r="R211" s="186" t="s">
        <v>117</v>
      </c>
      <c r="S211" s="172" t="s">
        <v>117</v>
      </c>
      <c r="T211" s="172" t="s">
        <v>117</v>
      </c>
      <c r="U211" s="172" t="s">
        <v>117</v>
      </c>
      <c r="V211" s="172" t="s">
        <v>117</v>
      </c>
      <c r="W211" s="172" t="s">
        <v>117</v>
      </c>
      <c r="X211" s="172" t="s">
        <v>117</v>
      </c>
      <c r="Y211" s="172" t="s">
        <v>117</v>
      </c>
      <c r="Z211" s="172" t="s">
        <v>117</v>
      </c>
      <c r="AA211" s="172" t="s">
        <v>117</v>
      </c>
      <c r="AB211" s="172" t="s">
        <v>117</v>
      </c>
      <c r="AC211" s="187" t="s">
        <v>117</v>
      </c>
    </row>
    <row r="212" spans="1:33" ht="13">
      <c r="A212" s="149" t="s">
        <v>537</v>
      </c>
      <c r="B212" s="91" t="s">
        <v>538</v>
      </c>
      <c r="C212" s="175"/>
      <c r="D212" s="174" t="s">
        <v>99</v>
      </c>
      <c r="E212" s="179"/>
      <c r="F212" s="184" t="s">
        <v>117</v>
      </c>
      <c r="G212" s="182" t="s">
        <v>117</v>
      </c>
      <c r="H212" s="172" t="s">
        <v>117</v>
      </c>
      <c r="I212" s="172" t="s">
        <v>117</v>
      </c>
      <c r="J212" s="172" t="s">
        <v>117</v>
      </c>
      <c r="K212" s="172" t="s">
        <v>117</v>
      </c>
      <c r="L212" s="172" t="s">
        <v>117</v>
      </c>
      <c r="M212" s="172" t="s">
        <v>117</v>
      </c>
      <c r="N212" s="172" t="s">
        <v>117</v>
      </c>
      <c r="O212" s="172" t="s">
        <v>117</v>
      </c>
      <c r="P212" s="172" t="s">
        <v>117</v>
      </c>
      <c r="Q212" s="185" t="s">
        <v>117</v>
      </c>
      <c r="R212" s="186" t="s">
        <v>117</v>
      </c>
      <c r="S212" s="172" t="s">
        <v>117</v>
      </c>
      <c r="T212" s="172" t="s">
        <v>117</v>
      </c>
      <c r="U212" s="172" t="s">
        <v>117</v>
      </c>
      <c r="V212" s="172" t="s">
        <v>117</v>
      </c>
      <c r="W212" s="172" t="s">
        <v>117</v>
      </c>
      <c r="X212" s="172" t="s">
        <v>117</v>
      </c>
      <c r="Y212" s="172" t="s">
        <v>117</v>
      </c>
      <c r="Z212" s="172" t="s">
        <v>117</v>
      </c>
      <c r="AA212" s="172" t="s">
        <v>117</v>
      </c>
      <c r="AB212" s="172" t="s">
        <v>117</v>
      </c>
      <c r="AC212" s="187" t="s">
        <v>117</v>
      </c>
    </row>
    <row r="213" spans="1:33" ht="13">
      <c r="A213" s="149" t="s">
        <v>539</v>
      </c>
      <c r="B213" s="91" t="s">
        <v>540</v>
      </c>
      <c r="C213" s="175"/>
      <c r="D213" s="174" t="s">
        <v>99</v>
      </c>
      <c r="E213" s="179"/>
      <c r="F213" s="184" t="s">
        <v>117</v>
      </c>
      <c r="G213" s="182" t="s">
        <v>117</v>
      </c>
      <c r="H213" s="172" t="s">
        <v>117</v>
      </c>
      <c r="I213" s="172" t="s">
        <v>117</v>
      </c>
      <c r="J213" s="172" t="s">
        <v>117</v>
      </c>
      <c r="K213" s="172" t="s">
        <v>117</v>
      </c>
      <c r="L213" s="172" t="s">
        <v>117</v>
      </c>
      <c r="M213" s="172" t="s">
        <v>117</v>
      </c>
      <c r="N213" s="172" t="s">
        <v>117</v>
      </c>
      <c r="O213" s="172" t="s">
        <v>117</v>
      </c>
      <c r="P213" s="172" t="s">
        <v>117</v>
      </c>
      <c r="Q213" s="185" t="s">
        <v>117</v>
      </c>
      <c r="R213" s="186" t="s">
        <v>117</v>
      </c>
      <c r="S213" s="172" t="s">
        <v>117</v>
      </c>
      <c r="T213" s="172" t="s">
        <v>117</v>
      </c>
      <c r="U213" s="172" t="s">
        <v>117</v>
      </c>
      <c r="V213" s="172" t="s">
        <v>117</v>
      </c>
      <c r="W213" s="172" t="s">
        <v>117</v>
      </c>
      <c r="X213" s="172" t="s">
        <v>117</v>
      </c>
      <c r="Y213" s="172" t="s">
        <v>117</v>
      </c>
      <c r="Z213" s="172" t="s">
        <v>117</v>
      </c>
      <c r="AA213" s="172" t="s">
        <v>117</v>
      </c>
      <c r="AB213" s="172" t="s">
        <v>117</v>
      </c>
      <c r="AC213" s="187" t="s">
        <v>117</v>
      </c>
    </row>
    <row r="214" spans="1:33" ht="13">
      <c r="A214" s="149" t="s">
        <v>541</v>
      </c>
      <c r="B214" s="91" t="s">
        <v>542</v>
      </c>
      <c r="C214" s="175"/>
      <c r="D214" s="174" t="e">
        <v>#N/A</v>
      </c>
      <c r="E214" s="179"/>
      <c r="F214" s="184" t="s">
        <v>117</v>
      </c>
      <c r="G214" s="182" t="s">
        <v>117</v>
      </c>
      <c r="H214" s="172" t="s">
        <v>117</v>
      </c>
      <c r="I214" s="172" t="s">
        <v>117</v>
      </c>
      <c r="J214" s="172" t="s">
        <v>117</v>
      </c>
      <c r="K214" s="172" t="s">
        <v>117</v>
      </c>
      <c r="L214" s="172" t="s">
        <v>117</v>
      </c>
      <c r="M214" s="172" t="s">
        <v>117</v>
      </c>
      <c r="N214" s="172" t="s">
        <v>117</v>
      </c>
      <c r="O214" s="172" t="s">
        <v>117</v>
      </c>
      <c r="P214" s="172" t="s">
        <v>117</v>
      </c>
      <c r="Q214" s="185" t="s">
        <v>117</v>
      </c>
      <c r="R214" s="186" t="s">
        <v>117</v>
      </c>
      <c r="S214" s="172" t="s">
        <v>117</v>
      </c>
      <c r="T214" s="172" t="s">
        <v>117</v>
      </c>
      <c r="U214" s="172" t="s">
        <v>117</v>
      </c>
      <c r="V214" s="172" t="s">
        <v>117</v>
      </c>
      <c r="W214" s="172" t="s">
        <v>117</v>
      </c>
      <c r="X214" s="172" t="s">
        <v>117</v>
      </c>
      <c r="Y214" s="172" t="s">
        <v>117</v>
      </c>
      <c r="Z214" s="172" t="s">
        <v>117</v>
      </c>
      <c r="AA214" s="172" t="s">
        <v>117</v>
      </c>
      <c r="AB214" s="172" t="s">
        <v>117</v>
      </c>
      <c r="AC214" s="187" t="s">
        <v>117</v>
      </c>
    </row>
    <row r="215" spans="1:33" ht="13">
      <c r="A215" s="149" t="s">
        <v>543</v>
      </c>
      <c r="B215" s="91" t="s">
        <v>544</v>
      </c>
      <c r="C215" s="175"/>
      <c r="D215" s="174" t="s">
        <v>99</v>
      </c>
      <c r="E215" s="179"/>
      <c r="F215" s="184" t="s">
        <v>117</v>
      </c>
      <c r="G215" s="182" t="s">
        <v>117</v>
      </c>
      <c r="H215" s="172" t="s">
        <v>117</v>
      </c>
      <c r="I215" s="172" t="s">
        <v>117</v>
      </c>
      <c r="J215" s="172" t="s">
        <v>117</v>
      </c>
      <c r="K215" s="172" t="s">
        <v>117</v>
      </c>
      <c r="L215" s="172" t="s">
        <v>117</v>
      </c>
      <c r="M215" s="172" t="s">
        <v>117</v>
      </c>
      <c r="N215" s="172" t="s">
        <v>117</v>
      </c>
      <c r="O215" s="172" t="s">
        <v>117</v>
      </c>
      <c r="P215" s="172" t="s">
        <v>117</v>
      </c>
      <c r="Q215" s="185" t="s">
        <v>117</v>
      </c>
      <c r="R215" s="186" t="s">
        <v>117</v>
      </c>
      <c r="S215" s="172" t="s">
        <v>117</v>
      </c>
      <c r="T215" s="172" t="s">
        <v>117</v>
      </c>
      <c r="U215" s="172" t="s">
        <v>117</v>
      </c>
      <c r="V215" s="172" t="s">
        <v>117</v>
      </c>
      <c r="W215" s="172" t="s">
        <v>117</v>
      </c>
      <c r="X215" s="172" t="s">
        <v>117</v>
      </c>
      <c r="Y215" s="172" t="s">
        <v>117</v>
      </c>
      <c r="Z215" s="172" t="s">
        <v>117</v>
      </c>
      <c r="AA215" s="172" t="s">
        <v>117</v>
      </c>
      <c r="AB215" s="172" t="s">
        <v>117</v>
      </c>
      <c r="AC215" s="187" t="s">
        <v>117</v>
      </c>
    </row>
    <row r="216" spans="1:33" ht="13">
      <c r="A216" s="149" t="s">
        <v>545</v>
      </c>
      <c r="B216" s="91" t="s">
        <v>546</v>
      </c>
      <c r="C216" s="175"/>
      <c r="D216" s="174" t="s">
        <v>126</v>
      </c>
      <c r="E216" s="179"/>
      <c r="F216" s="184" t="s">
        <v>117</v>
      </c>
      <c r="G216" s="182" t="s">
        <v>117</v>
      </c>
      <c r="H216" s="172" t="s">
        <v>117</v>
      </c>
      <c r="I216" s="172" t="s">
        <v>117</v>
      </c>
      <c r="J216" s="172" t="s">
        <v>117</v>
      </c>
      <c r="K216" s="172" t="s">
        <v>117</v>
      </c>
      <c r="L216" s="172" t="s">
        <v>117</v>
      </c>
      <c r="M216" s="172" t="s">
        <v>117</v>
      </c>
      <c r="N216" s="172" t="s">
        <v>117</v>
      </c>
      <c r="O216" s="172" t="s">
        <v>117</v>
      </c>
      <c r="P216" s="172" t="s">
        <v>117</v>
      </c>
      <c r="Q216" s="185" t="s">
        <v>117</v>
      </c>
      <c r="R216" s="186" t="s">
        <v>117</v>
      </c>
      <c r="S216" s="172" t="s">
        <v>117</v>
      </c>
      <c r="T216" s="172" t="s">
        <v>117</v>
      </c>
      <c r="U216" s="172" t="s">
        <v>117</v>
      </c>
      <c r="V216" s="172" t="s">
        <v>117</v>
      </c>
      <c r="W216" s="172" t="s">
        <v>117</v>
      </c>
      <c r="X216" s="172" t="s">
        <v>117</v>
      </c>
      <c r="Y216" s="172" t="s">
        <v>117</v>
      </c>
      <c r="Z216" s="172" t="s">
        <v>117</v>
      </c>
      <c r="AA216" s="172" t="s">
        <v>117</v>
      </c>
      <c r="AB216" s="172" t="s">
        <v>117</v>
      </c>
      <c r="AC216" s="187" t="s">
        <v>117</v>
      </c>
    </row>
    <row r="217" spans="1:33" ht="13">
      <c r="A217" s="149" t="s">
        <v>547</v>
      </c>
      <c r="B217" s="91" t="s">
        <v>548</v>
      </c>
      <c r="C217" s="175"/>
      <c r="D217" s="174" t="s">
        <v>98</v>
      </c>
      <c r="E217" s="179"/>
      <c r="F217" s="184" t="s">
        <v>117</v>
      </c>
      <c r="G217" s="182" t="s">
        <v>117</v>
      </c>
      <c r="H217" s="172" t="s">
        <v>117</v>
      </c>
      <c r="I217" s="172" t="s">
        <v>117</v>
      </c>
      <c r="J217" s="172" t="s">
        <v>117</v>
      </c>
      <c r="K217" s="172" t="s">
        <v>117</v>
      </c>
      <c r="L217" s="172" t="s">
        <v>117</v>
      </c>
      <c r="M217" s="172" t="s">
        <v>117</v>
      </c>
      <c r="N217" s="172" t="s">
        <v>117</v>
      </c>
      <c r="O217" s="172" t="s">
        <v>117</v>
      </c>
      <c r="P217" s="172" t="s">
        <v>117</v>
      </c>
      <c r="Q217" s="185" t="s">
        <v>117</v>
      </c>
      <c r="R217" s="186" t="s">
        <v>117</v>
      </c>
      <c r="S217" s="172" t="s">
        <v>117</v>
      </c>
      <c r="T217" s="172" t="s">
        <v>117</v>
      </c>
      <c r="U217" s="172" t="s">
        <v>117</v>
      </c>
      <c r="V217" s="172" t="s">
        <v>117</v>
      </c>
      <c r="W217" s="172" t="s">
        <v>117</v>
      </c>
      <c r="X217" s="172" t="s">
        <v>117</v>
      </c>
      <c r="Y217" s="172" t="s">
        <v>117</v>
      </c>
      <c r="Z217" s="172" t="s">
        <v>117</v>
      </c>
      <c r="AA217" s="172" t="s">
        <v>117</v>
      </c>
      <c r="AB217" s="172" t="s">
        <v>117</v>
      </c>
      <c r="AC217" s="187" t="s">
        <v>117</v>
      </c>
    </row>
    <row r="218" spans="1:33" ht="13">
      <c r="A218" s="149" t="s">
        <v>549</v>
      </c>
      <c r="B218" s="91" t="s">
        <v>550</v>
      </c>
      <c r="C218" s="175"/>
      <c r="D218" s="174" t="s">
        <v>126</v>
      </c>
      <c r="E218" s="179"/>
      <c r="F218" s="184" t="s">
        <v>117</v>
      </c>
      <c r="G218" s="182" t="s">
        <v>117</v>
      </c>
      <c r="H218" s="172" t="s">
        <v>117</v>
      </c>
      <c r="I218" s="172" t="s">
        <v>117</v>
      </c>
      <c r="J218" s="172" t="s">
        <v>117</v>
      </c>
      <c r="K218" s="172" t="s">
        <v>117</v>
      </c>
      <c r="L218" s="172" t="s">
        <v>117</v>
      </c>
      <c r="M218" s="172" t="s">
        <v>117</v>
      </c>
      <c r="N218" s="172" t="s">
        <v>117</v>
      </c>
      <c r="O218" s="172" t="s">
        <v>117</v>
      </c>
      <c r="P218" s="172" t="s">
        <v>117</v>
      </c>
      <c r="Q218" s="185" t="s">
        <v>117</v>
      </c>
      <c r="R218" s="186" t="s">
        <v>117</v>
      </c>
      <c r="S218" s="172" t="s">
        <v>117</v>
      </c>
      <c r="T218" s="172" t="s">
        <v>117</v>
      </c>
      <c r="U218" s="172" t="s">
        <v>117</v>
      </c>
      <c r="V218" s="172" t="s">
        <v>117</v>
      </c>
      <c r="W218" s="172" t="s">
        <v>117</v>
      </c>
      <c r="X218" s="172" t="s">
        <v>117</v>
      </c>
      <c r="Y218" s="172" t="s">
        <v>117</v>
      </c>
      <c r="Z218" s="172" t="s">
        <v>117</v>
      </c>
      <c r="AA218" s="172" t="s">
        <v>117</v>
      </c>
      <c r="AB218" s="172" t="s">
        <v>117</v>
      </c>
      <c r="AC218" s="187" t="s">
        <v>117</v>
      </c>
    </row>
    <row r="219" spans="1:33" ht="13">
      <c r="A219" s="149" t="s">
        <v>551</v>
      </c>
      <c r="B219" s="91" t="s">
        <v>552</v>
      </c>
      <c r="C219" s="175"/>
      <c r="D219" s="174" t="s">
        <v>553</v>
      </c>
      <c r="E219" s="179"/>
      <c r="F219" s="184" t="s">
        <v>117</v>
      </c>
      <c r="G219" s="182" t="s">
        <v>117</v>
      </c>
      <c r="H219" s="172" t="s">
        <v>117</v>
      </c>
      <c r="I219" s="172" t="s">
        <v>117</v>
      </c>
      <c r="J219" s="172" t="s">
        <v>117</v>
      </c>
      <c r="K219" s="172" t="s">
        <v>117</v>
      </c>
      <c r="L219" s="172" t="s">
        <v>117</v>
      </c>
      <c r="M219" s="172" t="s">
        <v>117</v>
      </c>
      <c r="N219" s="172" t="s">
        <v>117</v>
      </c>
      <c r="O219" s="172" t="s">
        <v>117</v>
      </c>
      <c r="P219" s="172" t="s">
        <v>117</v>
      </c>
      <c r="Q219" s="185" t="s">
        <v>117</v>
      </c>
      <c r="R219" s="186" t="s">
        <v>117</v>
      </c>
      <c r="S219" s="172" t="s">
        <v>117</v>
      </c>
      <c r="T219" s="172" t="s">
        <v>117</v>
      </c>
      <c r="U219" s="172" t="s">
        <v>117</v>
      </c>
      <c r="V219" s="172" t="s">
        <v>117</v>
      </c>
      <c r="W219" s="172" t="s">
        <v>117</v>
      </c>
      <c r="X219" s="172" t="s">
        <v>117</v>
      </c>
      <c r="Y219" s="172" t="s">
        <v>117</v>
      </c>
      <c r="Z219" s="172" t="s">
        <v>117</v>
      </c>
      <c r="AA219" s="172" t="s">
        <v>117</v>
      </c>
      <c r="AB219" s="172" t="s">
        <v>117</v>
      </c>
      <c r="AC219" s="187" t="s">
        <v>117</v>
      </c>
    </row>
    <row r="220" spans="1:33" ht="13">
      <c r="A220" s="149" t="s">
        <v>554</v>
      </c>
      <c r="B220" s="91" t="s">
        <v>555</v>
      </c>
      <c r="C220" s="175"/>
      <c r="D220" s="174" t="s">
        <v>98</v>
      </c>
      <c r="E220" s="179"/>
      <c r="F220" s="184" t="s">
        <v>117</v>
      </c>
      <c r="G220" s="182" t="s">
        <v>117</v>
      </c>
      <c r="H220" s="172" t="s">
        <v>117</v>
      </c>
      <c r="I220" s="172" t="s">
        <v>117</v>
      </c>
      <c r="J220" s="172" t="s">
        <v>117</v>
      </c>
      <c r="K220" s="172" t="s">
        <v>117</v>
      </c>
      <c r="L220" s="172" t="s">
        <v>117</v>
      </c>
      <c r="M220" s="172" t="s">
        <v>117</v>
      </c>
      <c r="N220" s="172" t="s">
        <v>117</v>
      </c>
      <c r="O220" s="172" t="s">
        <v>117</v>
      </c>
      <c r="P220" s="172" t="s">
        <v>117</v>
      </c>
      <c r="Q220" s="185" t="s">
        <v>117</v>
      </c>
      <c r="R220" s="186" t="s">
        <v>117</v>
      </c>
      <c r="S220" s="172" t="s">
        <v>117</v>
      </c>
      <c r="T220" s="172" t="s">
        <v>117</v>
      </c>
      <c r="U220" s="172" t="s">
        <v>117</v>
      </c>
      <c r="V220" s="172" t="s">
        <v>117</v>
      </c>
      <c r="W220" s="172" t="s">
        <v>117</v>
      </c>
      <c r="X220" s="172" t="s">
        <v>117</v>
      </c>
      <c r="Y220" s="172" t="s">
        <v>117</v>
      </c>
      <c r="Z220" s="172" t="s">
        <v>117</v>
      </c>
      <c r="AA220" s="172" t="s">
        <v>117</v>
      </c>
      <c r="AB220" s="172" t="s">
        <v>117</v>
      </c>
      <c r="AC220" s="187" t="s">
        <v>117</v>
      </c>
    </row>
    <row r="221" spans="1:33" ht="13">
      <c r="A221" s="149" t="s">
        <v>556</v>
      </c>
      <c r="B221" s="91" t="s">
        <v>557</v>
      </c>
      <c r="C221" s="175"/>
      <c r="D221" s="174" t="s">
        <v>102</v>
      </c>
      <c r="E221" s="179"/>
      <c r="F221" s="184" t="s">
        <v>117</v>
      </c>
      <c r="G221" s="182" t="s">
        <v>117</v>
      </c>
      <c r="H221" s="172" t="s">
        <v>117</v>
      </c>
      <c r="I221" s="172" t="s">
        <v>117</v>
      </c>
      <c r="J221" s="172" t="s">
        <v>117</v>
      </c>
      <c r="K221" s="172" t="s">
        <v>117</v>
      </c>
      <c r="L221" s="172" t="s">
        <v>117</v>
      </c>
      <c r="M221" s="172" t="s">
        <v>117</v>
      </c>
      <c r="N221" s="172" t="s">
        <v>117</v>
      </c>
      <c r="O221" s="172" t="s">
        <v>117</v>
      </c>
      <c r="P221" s="172" t="s">
        <v>117</v>
      </c>
      <c r="Q221" s="185" t="s">
        <v>117</v>
      </c>
      <c r="R221" s="186" t="s">
        <v>117</v>
      </c>
      <c r="S221" s="172" t="s">
        <v>117</v>
      </c>
      <c r="T221" s="172" t="s">
        <v>117</v>
      </c>
      <c r="U221" s="172" t="s">
        <v>117</v>
      </c>
      <c r="V221" s="172" t="s">
        <v>117</v>
      </c>
      <c r="W221" s="172" t="s">
        <v>117</v>
      </c>
      <c r="X221" s="172" t="s">
        <v>117</v>
      </c>
      <c r="Y221" s="172" t="s">
        <v>117</v>
      </c>
      <c r="Z221" s="172" t="s">
        <v>117</v>
      </c>
      <c r="AA221" s="172" t="s">
        <v>117</v>
      </c>
      <c r="AB221" s="172" t="s">
        <v>117</v>
      </c>
      <c r="AC221" s="187" t="s">
        <v>117</v>
      </c>
    </row>
    <row r="222" spans="1:33" ht="13">
      <c r="A222" s="149" t="s">
        <v>558</v>
      </c>
      <c r="B222" s="91" t="s">
        <v>559</v>
      </c>
      <c r="C222" s="175"/>
      <c r="D222" s="174" t="s">
        <v>98</v>
      </c>
      <c r="E222" s="179"/>
      <c r="F222" s="184" t="s">
        <v>117</v>
      </c>
      <c r="G222" s="182" t="s">
        <v>117</v>
      </c>
      <c r="H222" s="172" t="s">
        <v>117</v>
      </c>
      <c r="I222" s="172" t="s">
        <v>117</v>
      </c>
      <c r="J222" s="172" t="s">
        <v>117</v>
      </c>
      <c r="K222" s="172" t="s">
        <v>117</v>
      </c>
      <c r="L222" s="172" t="s">
        <v>117</v>
      </c>
      <c r="M222" s="172" t="s">
        <v>117</v>
      </c>
      <c r="N222" s="172" t="s">
        <v>117</v>
      </c>
      <c r="O222" s="172" t="s">
        <v>117</v>
      </c>
      <c r="P222" s="172" t="s">
        <v>117</v>
      </c>
      <c r="Q222" s="185" t="s">
        <v>117</v>
      </c>
      <c r="R222" s="186" t="s">
        <v>117</v>
      </c>
      <c r="S222" s="172" t="s">
        <v>117</v>
      </c>
      <c r="T222" s="172" t="s">
        <v>117</v>
      </c>
      <c r="U222" s="172" t="s">
        <v>117</v>
      </c>
      <c r="V222" s="172" t="s">
        <v>117</v>
      </c>
      <c r="W222" s="172" t="s">
        <v>117</v>
      </c>
      <c r="X222" s="172" t="s">
        <v>117</v>
      </c>
      <c r="Y222" s="172" t="s">
        <v>117</v>
      </c>
      <c r="Z222" s="172" t="s">
        <v>117</v>
      </c>
      <c r="AA222" s="172" t="s">
        <v>117</v>
      </c>
      <c r="AB222" s="172" t="s">
        <v>117</v>
      </c>
      <c r="AC222" s="187" t="s">
        <v>117</v>
      </c>
    </row>
    <row r="223" spans="1:33" ht="15" customHeight="1">
      <c r="A223" s="149" t="s">
        <v>560</v>
      </c>
      <c r="B223" s="91" t="s">
        <v>561</v>
      </c>
      <c r="C223" s="175"/>
      <c r="D223" s="174" t="s">
        <v>553</v>
      </c>
      <c r="E223" s="179"/>
      <c r="F223" s="184" t="s">
        <v>117</v>
      </c>
      <c r="G223" s="182" t="s">
        <v>117</v>
      </c>
      <c r="H223" s="172" t="s">
        <v>117</v>
      </c>
      <c r="I223" s="172" t="s">
        <v>117</v>
      </c>
      <c r="J223" s="172" t="s">
        <v>117</v>
      </c>
      <c r="K223" s="172" t="s">
        <v>117</v>
      </c>
      <c r="L223" s="172" t="s">
        <v>117</v>
      </c>
      <c r="M223" s="172" t="s">
        <v>117</v>
      </c>
      <c r="N223" s="172" t="s">
        <v>117</v>
      </c>
      <c r="O223" s="172" t="s">
        <v>117</v>
      </c>
      <c r="P223" s="172" t="s">
        <v>117</v>
      </c>
      <c r="Q223" s="185" t="s">
        <v>117</v>
      </c>
      <c r="R223" s="186" t="s">
        <v>117</v>
      </c>
      <c r="S223" s="172" t="s">
        <v>117</v>
      </c>
      <c r="T223" s="172" t="s">
        <v>117</v>
      </c>
      <c r="U223" s="172" t="s">
        <v>117</v>
      </c>
      <c r="V223" s="172" t="s">
        <v>117</v>
      </c>
      <c r="W223" s="172" t="s">
        <v>117</v>
      </c>
      <c r="X223" s="172" t="s">
        <v>117</v>
      </c>
      <c r="Y223" s="172" t="s">
        <v>117</v>
      </c>
      <c r="Z223" s="172" t="s">
        <v>117</v>
      </c>
      <c r="AA223" s="172" t="s">
        <v>117</v>
      </c>
      <c r="AB223" s="172" t="s">
        <v>117</v>
      </c>
      <c r="AC223" s="187" t="s">
        <v>117</v>
      </c>
    </row>
    <row r="224" spans="1:33" ht="15" customHeight="1">
      <c r="A224" s="149" t="s">
        <v>562</v>
      </c>
      <c r="B224" s="91"/>
      <c r="C224" s="175"/>
      <c r="D224" s="174" t="s">
        <v>240</v>
      </c>
      <c r="E224" s="179"/>
      <c r="F224" s="184" t="s">
        <v>117</v>
      </c>
      <c r="G224" s="182" t="s">
        <v>117</v>
      </c>
      <c r="H224" s="172" t="s">
        <v>117</v>
      </c>
      <c r="I224" s="172" t="s">
        <v>117</v>
      </c>
      <c r="J224" s="184" t="s">
        <v>117</v>
      </c>
      <c r="K224" s="182" t="s">
        <v>117</v>
      </c>
      <c r="L224" s="172" t="s">
        <v>117</v>
      </c>
      <c r="M224" s="172" t="s">
        <v>117</v>
      </c>
      <c r="N224" s="172" t="s">
        <v>117</v>
      </c>
      <c r="O224" s="172" t="s">
        <v>117</v>
      </c>
      <c r="P224" s="172" t="s">
        <v>117</v>
      </c>
      <c r="Q224" s="172" t="s">
        <v>117</v>
      </c>
      <c r="R224" s="172" t="s">
        <v>117</v>
      </c>
      <c r="S224" s="172" t="s">
        <v>117</v>
      </c>
      <c r="T224" s="172" t="s">
        <v>117</v>
      </c>
      <c r="U224" s="186" t="s">
        <v>117</v>
      </c>
      <c r="V224" s="185" t="s">
        <v>117</v>
      </c>
      <c r="W224" s="172" t="s">
        <v>117</v>
      </c>
      <c r="X224" s="172" t="s">
        <v>117</v>
      </c>
      <c r="Y224" s="172" t="s">
        <v>117</v>
      </c>
      <c r="Z224" s="172" t="s">
        <v>117</v>
      </c>
      <c r="AA224" s="172" t="s">
        <v>117</v>
      </c>
      <c r="AB224" s="172" t="s">
        <v>117</v>
      </c>
      <c r="AC224" s="172" t="s">
        <v>117</v>
      </c>
      <c r="AD224" s="172" t="s">
        <v>117</v>
      </c>
      <c r="AE224" s="172" t="s">
        <v>117</v>
      </c>
      <c r="AF224" s="172" t="s">
        <v>117</v>
      </c>
      <c r="AG224" s="187" t="s">
        <v>117</v>
      </c>
    </row>
    <row r="225" spans="1:33" ht="15" customHeight="1">
      <c r="A225" s="149" t="s">
        <v>563</v>
      </c>
      <c r="B225" s="91"/>
      <c r="C225" s="175"/>
      <c r="D225" s="174" t="s">
        <v>98</v>
      </c>
      <c r="E225" s="179"/>
      <c r="F225" s="184" t="s">
        <v>117</v>
      </c>
      <c r="G225" s="182" t="s">
        <v>117</v>
      </c>
      <c r="H225" s="172" t="s">
        <v>117</v>
      </c>
      <c r="I225" s="172" t="s">
        <v>117</v>
      </c>
      <c r="J225" s="184" t="s">
        <v>117</v>
      </c>
      <c r="K225" s="182" t="s">
        <v>117</v>
      </c>
      <c r="L225" s="172" t="s">
        <v>117</v>
      </c>
      <c r="M225" s="172" t="s">
        <v>117</v>
      </c>
      <c r="N225" s="172" t="s">
        <v>117</v>
      </c>
      <c r="O225" s="172" t="s">
        <v>117</v>
      </c>
      <c r="P225" s="172" t="s">
        <v>117</v>
      </c>
      <c r="Q225" s="172" t="s">
        <v>117</v>
      </c>
      <c r="R225" s="172" t="s">
        <v>117</v>
      </c>
      <c r="S225" s="172" t="s">
        <v>117</v>
      </c>
      <c r="T225" s="172" t="s">
        <v>117</v>
      </c>
      <c r="U225" s="186" t="s">
        <v>117</v>
      </c>
      <c r="V225" s="185" t="s">
        <v>117</v>
      </c>
      <c r="W225" s="172" t="s">
        <v>117</v>
      </c>
      <c r="X225" s="172" t="s">
        <v>117</v>
      </c>
      <c r="Y225" s="172" t="s">
        <v>117</v>
      </c>
      <c r="Z225" s="172" t="s">
        <v>117</v>
      </c>
      <c r="AA225" s="172" t="s">
        <v>117</v>
      </c>
      <c r="AB225" s="172" t="s">
        <v>117</v>
      </c>
      <c r="AC225" s="172" t="s">
        <v>117</v>
      </c>
      <c r="AD225" s="172" t="s">
        <v>117</v>
      </c>
      <c r="AE225" s="172" t="s">
        <v>117</v>
      </c>
      <c r="AF225" s="172" t="s">
        <v>117</v>
      </c>
      <c r="AG225" s="187" t="s">
        <v>117</v>
      </c>
    </row>
    <row r="226" spans="1:33" ht="15" customHeight="1">
      <c r="A226" s="149" t="s">
        <v>564</v>
      </c>
      <c r="B226" s="91"/>
      <c r="C226" s="175"/>
      <c r="D226" s="174" t="s">
        <v>99</v>
      </c>
      <c r="E226" s="179"/>
      <c r="F226" s="184" t="s">
        <v>117</v>
      </c>
      <c r="G226" s="182" t="s">
        <v>117</v>
      </c>
      <c r="H226" s="172" t="s">
        <v>117</v>
      </c>
      <c r="I226" s="172" t="s">
        <v>117</v>
      </c>
      <c r="J226" s="184" t="s">
        <v>117</v>
      </c>
      <c r="K226" s="182" t="s">
        <v>117</v>
      </c>
      <c r="L226" s="172" t="s">
        <v>117</v>
      </c>
      <c r="M226" s="172" t="s">
        <v>117</v>
      </c>
      <c r="N226" s="172" t="s">
        <v>117</v>
      </c>
      <c r="O226" s="172" t="s">
        <v>117</v>
      </c>
      <c r="P226" s="172" t="s">
        <v>117</v>
      </c>
      <c r="Q226" s="172" t="s">
        <v>117</v>
      </c>
      <c r="R226" s="172" t="s">
        <v>117</v>
      </c>
      <c r="S226" s="172" t="s">
        <v>117</v>
      </c>
      <c r="T226" s="172" t="s">
        <v>117</v>
      </c>
      <c r="U226" s="186" t="s">
        <v>117</v>
      </c>
      <c r="V226" s="185" t="s">
        <v>117</v>
      </c>
      <c r="W226" s="172" t="s">
        <v>117</v>
      </c>
      <c r="X226" s="172" t="s">
        <v>117</v>
      </c>
      <c r="Y226" s="172" t="s">
        <v>117</v>
      </c>
      <c r="Z226" s="172" t="s">
        <v>117</v>
      </c>
      <c r="AA226" s="172" t="s">
        <v>117</v>
      </c>
      <c r="AB226" s="172" t="s">
        <v>117</v>
      </c>
      <c r="AC226" s="172" t="s">
        <v>117</v>
      </c>
      <c r="AD226" s="172" t="s">
        <v>117</v>
      </c>
      <c r="AE226" s="172" t="s">
        <v>117</v>
      </c>
      <c r="AF226" s="172" t="s">
        <v>117</v>
      </c>
      <c r="AG226" s="187" t="s">
        <v>117</v>
      </c>
    </row>
    <row r="227" spans="1:33" ht="15" customHeight="1">
      <c r="A227" s="149" t="s">
        <v>565</v>
      </c>
      <c r="B227" s="91" t="s">
        <v>566</v>
      </c>
      <c r="C227" s="175"/>
      <c r="D227" s="174" t="e">
        <v>#N/A</v>
      </c>
      <c r="E227" s="179"/>
      <c r="F227" s="184" t="s">
        <v>117</v>
      </c>
      <c r="G227" s="182" t="s">
        <v>117</v>
      </c>
      <c r="H227" s="172" t="s">
        <v>117</v>
      </c>
      <c r="I227" s="172" t="s">
        <v>117</v>
      </c>
      <c r="J227" s="172" t="s">
        <v>117</v>
      </c>
      <c r="K227" s="172" t="s">
        <v>117</v>
      </c>
      <c r="L227" s="172" t="s">
        <v>117</v>
      </c>
      <c r="M227" s="172" t="s">
        <v>117</v>
      </c>
      <c r="N227" s="172" t="s">
        <v>117</v>
      </c>
      <c r="O227" s="172" t="s">
        <v>117</v>
      </c>
      <c r="P227" s="172" t="s">
        <v>117</v>
      </c>
      <c r="Q227" s="185" t="s">
        <v>117</v>
      </c>
      <c r="R227" s="186" t="s">
        <v>117</v>
      </c>
      <c r="S227" s="172" t="s">
        <v>117</v>
      </c>
      <c r="T227" s="172" t="s">
        <v>117</v>
      </c>
      <c r="U227" s="172" t="s">
        <v>117</v>
      </c>
      <c r="V227" s="172" t="s">
        <v>117</v>
      </c>
      <c r="W227" s="172" t="s">
        <v>117</v>
      </c>
      <c r="X227" s="172" t="s">
        <v>117</v>
      </c>
      <c r="Y227" s="172" t="s">
        <v>117</v>
      </c>
      <c r="Z227" s="172" t="s">
        <v>117</v>
      </c>
      <c r="AA227" s="172" t="s">
        <v>117</v>
      </c>
      <c r="AB227" s="172" t="s">
        <v>117</v>
      </c>
      <c r="AC227" s="187" t="s">
        <v>117</v>
      </c>
    </row>
    <row r="228" spans="1:33" ht="13.5" thickBot="1">
      <c r="A228" s="206" t="s">
        <v>567</v>
      </c>
      <c r="B228" s="207" t="s">
        <v>568</v>
      </c>
      <c r="C228" s="208"/>
      <c r="D228" s="174" t="e">
        <v>#N/A</v>
      </c>
      <c r="E228" s="210"/>
      <c r="F228" s="211" t="s">
        <v>117</v>
      </c>
      <c r="G228" s="212" t="s">
        <v>117</v>
      </c>
      <c r="H228" s="213" t="s">
        <v>117</v>
      </c>
      <c r="I228" s="213" t="s">
        <v>117</v>
      </c>
      <c r="J228" s="213" t="s">
        <v>117</v>
      </c>
      <c r="K228" s="213" t="s">
        <v>117</v>
      </c>
      <c r="L228" s="213" t="s">
        <v>117</v>
      </c>
      <c r="M228" s="213" t="s">
        <v>117</v>
      </c>
      <c r="N228" s="213" t="s">
        <v>117</v>
      </c>
      <c r="O228" s="213" t="s">
        <v>117</v>
      </c>
      <c r="P228" s="213" t="s">
        <v>117</v>
      </c>
      <c r="Q228" s="214" t="s">
        <v>117</v>
      </c>
      <c r="R228" s="215" t="s">
        <v>117</v>
      </c>
      <c r="S228" s="213" t="s">
        <v>117</v>
      </c>
      <c r="T228" s="213" t="s">
        <v>117</v>
      </c>
      <c r="U228" s="213" t="s">
        <v>117</v>
      </c>
      <c r="V228" s="213" t="s">
        <v>117</v>
      </c>
      <c r="W228" s="213" t="s">
        <v>117</v>
      </c>
      <c r="X228" s="213" t="s">
        <v>117</v>
      </c>
      <c r="Y228" s="213" t="s">
        <v>117</v>
      </c>
      <c r="Z228" s="213" t="s">
        <v>117</v>
      </c>
      <c r="AA228" s="213" t="s">
        <v>117</v>
      </c>
      <c r="AB228" s="213" t="s">
        <v>117</v>
      </c>
      <c r="AC228" s="216" t="s">
        <v>117</v>
      </c>
    </row>
    <row r="229" spans="1:33" ht="28.5" customHeight="1" thickTop="1">
      <c r="A229" s="147" t="s">
        <v>569</v>
      </c>
      <c r="B229" s="93" t="s">
        <v>570</v>
      </c>
      <c r="C229" s="173"/>
      <c r="D229" s="171" t="s">
        <v>99</v>
      </c>
      <c r="E229" s="180"/>
      <c r="F229" s="184" t="s">
        <v>117</v>
      </c>
      <c r="G229" s="182" t="s">
        <v>117</v>
      </c>
      <c r="H229" s="172" t="s">
        <v>117</v>
      </c>
      <c r="I229" s="172" t="s">
        <v>117</v>
      </c>
      <c r="J229" s="172" t="s">
        <v>117</v>
      </c>
      <c r="K229" s="172" t="s">
        <v>117</v>
      </c>
      <c r="L229" s="172" t="s">
        <v>117</v>
      </c>
      <c r="M229" s="172" t="s">
        <v>117</v>
      </c>
      <c r="N229" s="172" t="s">
        <v>117</v>
      </c>
      <c r="O229" s="172" t="s">
        <v>117</v>
      </c>
      <c r="P229" s="172" t="s">
        <v>117</v>
      </c>
      <c r="Q229" s="185" t="s">
        <v>117</v>
      </c>
      <c r="R229" s="186" t="s">
        <v>117</v>
      </c>
      <c r="S229" s="172" t="s">
        <v>117</v>
      </c>
      <c r="T229" s="172" t="s">
        <v>117</v>
      </c>
      <c r="U229" s="172" t="s">
        <v>117</v>
      </c>
      <c r="V229" s="172" t="s">
        <v>117</v>
      </c>
      <c r="W229" s="172" t="s">
        <v>117</v>
      </c>
      <c r="X229" s="172" t="s">
        <v>117</v>
      </c>
      <c r="Y229" s="172" t="s">
        <v>117</v>
      </c>
      <c r="Z229" s="172" t="s">
        <v>117</v>
      </c>
      <c r="AA229" s="172" t="s">
        <v>117</v>
      </c>
      <c r="AB229" s="172" t="s">
        <v>117</v>
      </c>
      <c r="AC229" s="187" t="s">
        <v>142</v>
      </c>
    </row>
    <row r="230" spans="1:33" ht="14.25" customHeight="1">
      <c r="A230" s="147" t="s">
        <v>571</v>
      </c>
      <c r="B230" s="93" t="s">
        <v>572</v>
      </c>
      <c r="C230" s="173"/>
      <c r="D230" s="171" t="s">
        <v>99</v>
      </c>
      <c r="E230" s="180"/>
      <c r="F230" s="184" t="s">
        <v>117</v>
      </c>
      <c r="G230" s="182" t="s">
        <v>117</v>
      </c>
      <c r="H230" s="172" t="s">
        <v>117</v>
      </c>
      <c r="I230" s="172" t="s">
        <v>117</v>
      </c>
      <c r="J230" s="172" t="s">
        <v>117</v>
      </c>
      <c r="K230" s="172" t="s">
        <v>117</v>
      </c>
      <c r="L230" s="172" t="s">
        <v>117</v>
      </c>
      <c r="M230" s="172" t="s">
        <v>117</v>
      </c>
      <c r="N230" s="172" t="s">
        <v>117</v>
      </c>
      <c r="O230" s="172" t="s">
        <v>117</v>
      </c>
      <c r="P230" s="172" t="s">
        <v>117</v>
      </c>
      <c r="Q230" s="185" t="s">
        <v>117</v>
      </c>
      <c r="R230" s="186" t="s">
        <v>117</v>
      </c>
      <c r="S230" s="172" t="s">
        <v>117</v>
      </c>
      <c r="T230" s="172" t="s">
        <v>117</v>
      </c>
      <c r="U230" s="172" t="s">
        <v>117</v>
      </c>
      <c r="V230" s="172" t="s">
        <v>117</v>
      </c>
      <c r="W230" s="172" t="s">
        <v>117</v>
      </c>
      <c r="X230" s="172" t="s">
        <v>117</v>
      </c>
      <c r="Y230" s="172" t="s">
        <v>117</v>
      </c>
      <c r="Z230" s="172" t="s">
        <v>117</v>
      </c>
      <c r="AA230" s="172" t="s">
        <v>117</v>
      </c>
      <c r="AB230" s="172" t="s">
        <v>117</v>
      </c>
      <c r="AC230" s="187" t="s">
        <v>142</v>
      </c>
    </row>
    <row r="231" spans="1:33" ht="13">
      <c r="A231" s="168"/>
      <c r="B231" s="167"/>
      <c r="C231" s="165"/>
      <c r="D231" s="92"/>
      <c r="E231" s="92"/>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row>
    <row r="232" spans="1:33" ht="13">
      <c r="A232" s="168"/>
      <c r="B232" s="167"/>
      <c r="C232" s="165"/>
      <c r="D232" s="92"/>
      <c r="E232" s="92"/>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row>
    <row r="233" spans="1:33" ht="13">
      <c r="A233" s="168"/>
      <c r="B233" s="167"/>
      <c r="C233" s="165"/>
      <c r="D233" s="92"/>
      <c r="E233" s="92"/>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row>
    <row r="234" spans="1:33" ht="13">
      <c r="A234" s="168"/>
      <c r="B234" s="167"/>
      <c r="C234" s="165"/>
      <c r="D234" s="92"/>
      <c r="E234" s="92"/>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row>
    <row r="235" spans="1:33" ht="13">
      <c r="A235" s="168"/>
      <c r="B235" s="167"/>
      <c r="C235" s="165"/>
      <c r="D235" s="92"/>
      <c r="E235" s="92"/>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row>
    <row r="236" spans="1:33" ht="13">
      <c r="A236" s="168"/>
      <c r="B236" s="167"/>
      <c r="C236" s="165"/>
      <c r="D236" s="92"/>
      <c r="E236" s="92"/>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row>
    <row r="237" spans="1:33" ht="13">
      <c r="A237" s="168"/>
      <c r="B237" s="167"/>
      <c r="C237" s="165"/>
      <c r="D237" s="92"/>
      <c r="E237" s="92"/>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row>
    <row r="238" spans="1:33" ht="13">
      <c r="A238" s="168"/>
      <c r="B238" s="167"/>
      <c r="C238" s="165"/>
      <c r="D238" s="92"/>
      <c r="E238" s="92"/>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row>
    <row r="239" spans="1:33" ht="13">
      <c r="A239" s="168"/>
      <c r="B239" s="167"/>
      <c r="C239" s="165"/>
      <c r="D239" s="92"/>
      <c r="E239" s="92"/>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row>
    <row r="240" spans="1:33" ht="13">
      <c r="A240" s="168"/>
      <c r="B240" s="167"/>
      <c r="C240" s="165"/>
      <c r="D240" s="92"/>
      <c r="E240" s="92"/>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row>
    <row r="241" spans="1:29" ht="13">
      <c r="A241" s="168"/>
      <c r="B241" s="167"/>
      <c r="C241" s="165"/>
      <c r="D241" s="92"/>
      <c r="E241" s="92"/>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row>
    <row r="242" spans="1:29" ht="13">
      <c r="A242" s="168"/>
      <c r="B242" s="167"/>
      <c r="C242" s="165"/>
      <c r="D242" s="92"/>
      <c r="E242" s="92"/>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row>
    <row r="243" spans="1:29" ht="13">
      <c r="A243" s="168"/>
      <c r="B243" s="167"/>
      <c r="C243" s="165"/>
      <c r="D243" s="92"/>
      <c r="E243" s="92"/>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row>
    <row r="244" spans="1:29" ht="13">
      <c r="A244" s="168"/>
      <c r="B244" s="167"/>
      <c r="C244" s="165"/>
      <c r="D244" s="92"/>
      <c r="E244" s="92"/>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row>
    <row r="245" spans="1:29" ht="13">
      <c r="A245" s="168"/>
      <c r="B245" s="167"/>
      <c r="C245" s="165"/>
      <c r="D245" s="92"/>
      <c r="E245" s="92"/>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row>
    <row r="246" spans="1:29" ht="13">
      <c r="A246" s="168"/>
      <c r="B246" s="167"/>
      <c r="C246" s="165"/>
      <c r="D246" s="92"/>
      <c r="E246" s="92"/>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row>
    <row r="247" spans="1:29" ht="13">
      <c r="A247" s="168"/>
      <c r="B247" s="167"/>
      <c r="C247" s="165"/>
      <c r="D247" s="92"/>
      <c r="E247" s="92"/>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row>
    <row r="248" spans="1:29" ht="13">
      <c r="A248" s="168"/>
      <c r="B248" s="167"/>
      <c r="C248" s="165"/>
      <c r="D248" s="92"/>
      <c r="E248" s="92"/>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row>
    <row r="249" spans="1:29" ht="13">
      <c r="A249" s="168"/>
      <c r="B249" s="167"/>
      <c r="C249" s="165"/>
      <c r="D249" s="92"/>
      <c r="E249" s="92"/>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row>
    <row r="250" spans="1:29" ht="13">
      <c r="A250" s="168"/>
      <c r="B250" s="167"/>
      <c r="C250" s="165"/>
      <c r="D250" s="92"/>
      <c r="E250" s="92"/>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row>
    <row r="251" spans="1:29" ht="13">
      <c r="A251" s="168"/>
      <c r="B251" s="167"/>
      <c r="C251" s="165"/>
      <c r="D251" s="92"/>
      <c r="E251" s="92"/>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row>
    <row r="252" spans="1:29" ht="13">
      <c r="A252" s="168"/>
      <c r="B252" s="167"/>
      <c r="C252" s="165"/>
      <c r="D252" s="92"/>
      <c r="E252" s="92"/>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row>
    <row r="253" spans="1:29" ht="13">
      <c r="A253" s="168"/>
      <c r="B253" s="167"/>
      <c r="C253" s="165"/>
      <c r="D253" s="92"/>
      <c r="E253" s="92"/>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row>
    <row r="254" spans="1:29" ht="13">
      <c r="A254" s="168"/>
      <c r="B254" s="167"/>
      <c r="C254" s="165"/>
      <c r="D254" s="92"/>
      <c r="E254" s="92"/>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row>
    <row r="255" spans="1:29" ht="13">
      <c r="A255" s="168"/>
      <c r="B255" s="167"/>
      <c r="C255" s="165"/>
      <c r="D255" s="92"/>
      <c r="E255" s="92"/>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row>
    <row r="256" spans="1:29" ht="13">
      <c r="A256" s="168"/>
      <c r="B256" s="167"/>
      <c r="C256" s="165"/>
      <c r="D256" s="92"/>
      <c r="E256" s="92"/>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row>
    <row r="257" spans="1:29" ht="13">
      <c r="A257" s="168"/>
      <c r="B257" s="167"/>
      <c r="C257" s="165"/>
      <c r="D257" s="92"/>
      <c r="E257" s="92"/>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row>
    <row r="258" spans="1:29" ht="13">
      <c r="A258" s="168"/>
      <c r="B258" s="167"/>
      <c r="C258" s="165"/>
      <c r="D258" s="92"/>
      <c r="E258" s="92"/>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row>
    <row r="259" spans="1:29" ht="13">
      <c r="A259" s="168"/>
      <c r="B259" s="167"/>
      <c r="C259" s="165"/>
      <c r="D259" s="92"/>
      <c r="E259" s="92"/>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row>
    <row r="260" spans="1:29" ht="13">
      <c r="A260" s="168"/>
      <c r="B260" s="167"/>
      <c r="C260" s="165"/>
      <c r="D260" s="92"/>
      <c r="E260" s="92"/>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row>
    <row r="261" spans="1:29" ht="13">
      <c r="A261" s="168"/>
      <c r="B261" s="167"/>
      <c r="C261" s="165"/>
      <c r="D261" s="92"/>
      <c r="E261" s="92"/>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row>
    <row r="262" spans="1:29" ht="13">
      <c r="A262" s="168"/>
      <c r="B262" s="167"/>
      <c r="C262" s="165"/>
      <c r="D262" s="92"/>
      <c r="E262" s="92"/>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row>
    <row r="263" spans="1:29" ht="13">
      <c r="A263" s="168"/>
      <c r="B263" s="167"/>
      <c r="C263" s="165"/>
      <c r="D263" s="92"/>
      <c r="E263" s="92"/>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row>
    <row r="264" spans="1:29" ht="13">
      <c r="A264" s="168"/>
      <c r="B264" s="167"/>
      <c r="C264" s="165"/>
      <c r="D264" s="92"/>
      <c r="E264" s="92"/>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row>
    <row r="265" spans="1:29" ht="13">
      <c r="A265" s="168"/>
      <c r="B265" s="167"/>
      <c r="C265" s="165"/>
      <c r="D265" s="92"/>
      <c r="E265" s="92"/>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row>
    <row r="266" spans="1:29" ht="13">
      <c r="A266" s="168"/>
      <c r="B266" s="167"/>
      <c r="C266" s="165"/>
      <c r="D266" s="92"/>
      <c r="E266" s="92"/>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row>
    <row r="267" spans="1:29" ht="13">
      <c r="A267" s="168"/>
      <c r="B267" s="167"/>
      <c r="C267" s="165"/>
      <c r="D267" s="92"/>
      <c r="E267" s="92"/>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row>
    <row r="268" spans="1:29" ht="13">
      <c r="A268" s="168"/>
      <c r="B268" s="167"/>
      <c r="C268" s="165"/>
      <c r="D268" s="92"/>
      <c r="E268" s="92"/>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row>
    <row r="269" spans="1:29" ht="13">
      <c r="A269" s="168"/>
      <c r="B269" s="167"/>
      <c r="C269" s="165"/>
      <c r="D269" s="92"/>
      <c r="E269" s="92"/>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row>
    <row r="270" spans="1:29" ht="13">
      <c r="A270" s="168"/>
      <c r="B270" s="167"/>
      <c r="C270" s="165"/>
      <c r="D270" s="92"/>
      <c r="E270" s="92"/>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row>
    <row r="271" spans="1:29" ht="13">
      <c r="A271" s="168"/>
      <c r="B271" s="167"/>
      <c r="C271" s="165"/>
      <c r="D271" s="92"/>
      <c r="E271" s="92"/>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row>
    <row r="272" spans="1:29" ht="13">
      <c r="A272" s="168"/>
      <c r="B272" s="167"/>
      <c r="C272" s="165"/>
      <c r="D272" s="92"/>
      <c r="E272" s="92"/>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row>
    <row r="273" spans="1:29" ht="13">
      <c r="A273" s="168"/>
      <c r="B273" s="167"/>
      <c r="C273" s="165"/>
      <c r="D273" s="92"/>
      <c r="E273" s="92"/>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row>
    <row r="274" spans="1:29" ht="13">
      <c r="A274" s="168"/>
      <c r="B274" s="167"/>
      <c r="C274" s="165"/>
      <c r="D274" s="92"/>
      <c r="E274" s="92"/>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row>
    <row r="275" spans="1:29" ht="13">
      <c r="A275" s="168"/>
      <c r="B275" s="167"/>
      <c r="C275" s="165"/>
      <c r="D275" s="92"/>
      <c r="E275" s="92"/>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row>
    <row r="276" spans="1:29" ht="13">
      <c r="A276" s="168"/>
      <c r="B276" s="167"/>
      <c r="C276" s="165"/>
      <c r="D276" s="92"/>
      <c r="E276" s="92"/>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row>
    <row r="277" spans="1:29" ht="13">
      <c r="A277" s="168"/>
      <c r="B277" s="167"/>
      <c r="C277" s="165"/>
      <c r="D277" s="92"/>
      <c r="E277" s="92"/>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row>
    <row r="278" spans="1:29" ht="13">
      <c r="A278" s="168"/>
      <c r="B278" s="167"/>
      <c r="C278" s="165"/>
      <c r="D278" s="92"/>
      <c r="E278" s="92"/>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row>
    <row r="279" spans="1:29" ht="13">
      <c r="A279" s="168"/>
      <c r="B279" s="167"/>
      <c r="C279" s="165"/>
      <c r="D279" s="92"/>
      <c r="E279" s="92"/>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row>
    <row r="280" spans="1:29" ht="13">
      <c r="A280" s="168"/>
      <c r="B280" s="167"/>
      <c r="C280" s="165"/>
      <c r="D280" s="92"/>
      <c r="E280" s="92"/>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row>
    <row r="281" spans="1:29" ht="13">
      <c r="A281" s="168"/>
      <c r="B281" s="167"/>
      <c r="C281" s="165"/>
      <c r="D281" s="92"/>
      <c r="E281" s="92"/>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row>
    <row r="282" spans="1:29" ht="13">
      <c r="A282" s="168"/>
      <c r="B282" s="167"/>
      <c r="C282" s="165"/>
      <c r="D282" s="92"/>
      <c r="E282" s="92"/>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row>
    <row r="283" spans="1:29" ht="13">
      <c r="A283" s="168"/>
      <c r="B283" s="167"/>
      <c r="C283" s="165"/>
      <c r="D283" s="92"/>
      <c r="E283" s="92"/>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row>
    <row r="284" spans="1:29" ht="13">
      <c r="A284" s="168"/>
      <c r="B284" s="167"/>
      <c r="C284" s="165"/>
      <c r="D284" s="92"/>
      <c r="E284" s="92"/>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row>
    <row r="285" spans="1:29" ht="13">
      <c r="A285" s="168"/>
      <c r="B285" s="167"/>
      <c r="C285" s="165"/>
      <c r="D285" s="92"/>
      <c r="E285" s="92"/>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row>
    <row r="286" spans="1:29" ht="13">
      <c r="A286" s="168"/>
      <c r="B286" s="167"/>
      <c r="C286" s="165"/>
      <c r="D286" s="92"/>
      <c r="E286" s="92"/>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row>
    <row r="287" spans="1:29" ht="13">
      <c r="A287" s="168"/>
      <c r="B287" s="167"/>
      <c r="C287" s="165"/>
      <c r="D287" s="92"/>
      <c r="E287" s="92"/>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row>
    <row r="288" spans="1:29" ht="13">
      <c r="A288" s="168"/>
      <c r="B288" s="167"/>
      <c r="C288" s="165"/>
      <c r="D288" s="92"/>
      <c r="E288" s="92"/>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row>
    <row r="289" spans="1:29" ht="13">
      <c r="A289" s="168"/>
      <c r="B289" s="167"/>
      <c r="C289" s="165"/>
      <c r="D289" s="92"/>
      <c r="E289" s="92"/>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row>
    <row r="290" spans="1:29" ht="13">
      <c r="A290" s="168"/>
      <c r="B290" s="167"/>
      <c r="C290" s="165"/>
      <c r="D290" s="92"/>
      <c r="E290" s="92"/>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row>
    <row r="291" spans="1:29" ht="13">
      <c r="A291" s="168"/>
      <c r="B291" s="167"/>
      <c r="C291" s="165"/>
      <c r="D291" s="92"/>
      <c r="E291" s="92"/>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row>
    <row r="292" spans="1:29" ht="13">
      <c r="A292" s="168"/>
      <c r="B292" s="167"/>
      <c r="C292" s="165"/>
      <c r="D292" s="92"/>
      <c r="E292" s="92"/>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row>
    <row r="293" spans="1:29" ht="13">
      <c r="A293" s="168"/>
      <c r="B293" s="167"/>
      <c r="C293" s="165"/>
      <c r="D293" s="92"/>
      <c r="E293" s="92"/>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row>
    <row r="294" spans="1:29" ht="13">
      <c r="A294" s="168"/>
      <c r="B294" s="167"/>
      <c r="C294" s="165"/>
      <c r="D294" s="92"/>
      <c r="E294" s="92"/>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c r="AB294" s="168"/>
      <c r="AC294" s="168"/>
    </row>
    <row r="295" spans="1:29" ht="13">
      <c r="A295" s="168"/>
      <c r="B295" s="167"/>
      <c r="C295" s="165"/>
      <c r="D295" s="92"/>
      <c r="E295" s="92"/>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c r="AB295" s="168"/>
      <c r="AC295" s="168"/>
    </row>
    <row r="296" spans="1:29" ht="13">
      <c r="A296" s="168"/>
      <c r="B296" s="167"/>
      <c r="C296" s="165"/>
      <c r="D296" s="92"/>
      <c r="E296" s="92"/>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row>
    <row r="297" spans="1:29" ht="13">
      <c r="A297" s="168"/>
      <c r="B297" s="167"/>
      <c r="C297" s="165"/>
      <c r="D297" s="92"/>
      <c r="E297" s="92"/>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row>
    <row r="298" spans="1:29" ht="13">
      <c r="A298" s="168"/>
      <c r="B298" s="167"/>
      <c r="C298" s="165"/>
      <c r="D298" s="92"/>
      <c r="E298" s="92"/>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row>
    <row r="299" spans="1:29" ht="13">
      <c r="A299" s="168"/>
      <c r="B299" s="167"/>
      <c r="C299" s="165"/>
      <c r="D299" s="92"/>
      <c r="E299" s="92"/>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row>
    <row r="300" spans="1:29" ht="13">
      <c r="A300" s="168"/>
      <c r="B300" s="167"/>
      <c r="C300" s="165"/>
      <c r="D300" s="92"/>
      <c r="E300" s="92"/>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row>
    <row r="301" spans="1:29" ht="13">
      <c r="A301" s="168"/>
      <c r="B301" s="167"/>
      <c r="C301" s="165"/>
      <c r="D301" s="92"/>
      <c r="E301" s="92"/>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row>
    <row r="302" spans="1:29" ht="13">
      <c r="A302" s="168"/>
      <c r="B302" s="167"/>
      <c r="C302" s="165"/>
      <c r="D302" s="92"/>
      <c r="E302" s="92"/>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row>
    <row r="303" spans="1:29" ht="13">
      <c r="A303" s="168"/>
      <c r="B303" s="167"/>
      <c r="C303" s="165"/>
      <c r="D303" s="92"/>
      <c r="E303" s="92"/>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row>
    <row r="304" spans="1:29" ht="13">
      <c r="A304" s="168"/>
      <c r="B304" s="167"/>
      <c r="C304" s="165"/>
      <c r="D304" s="92"/>
      <c r="E304" s="92"/>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row>
    <row r="305" spans="1:29" ht="13">
      <c r="A305" s="168"/>
      <c r="B305" s="167"/>
      <c r="C305" s="165"/>
      <c r="D305" s="92"/>
      <c r="E305" s="92"/>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row>
    <row r="306" spans="1:29" ht="13">
      <c r="A306" s="168"/>
      <c r="B306" s="167"/>
      <c r="C306" s="165"/>
      <c r="D306" s="92"/>
      <c r="E306" s="92"/>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row>
    <row r="307" spans="1:29" ht="13">
      <c r="A307" s="168"/>
      <c r="B307" s="167"/>
      <c r="C307" s="165"/>
      <c r="D307" s="92"/>
      <c r="E307" s="92"/>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row>
    <row r="308" spans="1:29" ht="13">
      <c r="A308" s="168"/>
      <c r="B308" s="167"/>
      <c r="C308" s="165"/>
      <c r="D308" s="92"/>
      <c r="E308" s="92"/>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row>
    <row r="309" spans="1:29" ht="13">
      <c r="A309" s="168"/>
      <c r="B309" s="167"/>
      <c r="C309" s="165"/>
      <c r="D309" s="92"/>
      <c r="E309" s="92"/>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row>
    <row r="310" spans="1:29" ht="13">
      <c r="A310" s="168"/>
      <c r="B310" s="167"/>
      <c r="C310" s="165"/>
      <c r="D310" s="92"/>
      <c r="E310" s="92"/>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row>
    <row r="311" spans="1:29" ht="13">
      <c r="A311" s="168"/>
      <c r="B311" s="167"/>
      <c r="C311" s="165"/>
      <c r="D311" s="92"/>
      <c r="E311" s="92"/>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row>
    <row r="312" spans="1:29" ht="13">
      <c r="A312" s="168"/>
      <c r="B312" s="167"/>
      <c r="C312" s="165"/>
      <c r="D312" s="92"/>
      <c r="E312" s="92"/>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row>
    <row r="313" spans="1:29" ht="13">
      <c r="A313" s="168"/>
      <c r="B313" s="167"/>
      <c r="C313" s="165"/>
      <c r="D313" s="92"/>
      <c r="E313" s="92"/>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row>
    <row r="314" spans="1:29" ht="13">
      <c r="A314" s="168"/>
      <c r="B314" s="167"/>
      <c r="C314" s="165"/>
      <c r="D314" s="92"/>
      <c r="E314" s="92"/>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row>
    <row r="315" spans="1:29" ht="13">
      <c r="A315" s="168"/>
      <c r="B315" s="167"/>
      <c r="C315" s="165"/>
      <c r="D315" s="92"/>
      <c r="E315" s="92"/>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row>
    <row r="316" spans="1:29" ht="13">
      <c r="A316" s="168"/>
      <c r="B316" s="167"/>
      <c r="C316" s="165"/>
      <c r="D316" s="92"/>
      <c r="E316" s="92"/>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row>
    <row r="317" spans="1:29" ht="13">
      <c r="A317" s="168"/>
      <c r="B317" s="167"/>
      <c r="C317" s="165"/>
      <c r="D317" s="92"/>
      <c r="E317" s="92"/>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c r="AB317" s="168"/>
      <c r="AC317" s="168"/>
    </row>
    <row r="318" spans="1:29" ht="13">
      <c r="A318" s="168"/>
      <c r="B318" s="167"/>
      <c r="C318" s="165"/>
      <c r="D318" s="92"/>
      <c r="E318" s="92"/>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row>
    <row r="319" spans="1:29" ht="13">
      <c r="A319" s="168"/>
      <c r="B319" s="167"/>
      <c r="C319" s="165"/>
      <c r="D319" s="92"/>
      <c r="E319" s="92"/>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row>
    <row r="320" spans="1:29" ht="13">
      <c r="A320" s="168"/>
      <c r="B320" s="167"/>
      <c r="C320" s="165"/>
      <c r="D320" s="92"/>
      <c r="E320" s="92"/>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row>
    <row r="321" spans="1:29" ht="13">
      <c r="A321" s="168"/>
      <c r="B321" s="167"/>
      <c r="C321" s="165"/>
      <c r="D321" s="92"/>
      <c r="E321" s="92"/>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row>
    <row r="322" spans="1:29" ht="13">
      <c r="A322" s="168"/>
      <c r="B322" s="167"/>
      <c r="C322" s="165"/>
      <c r="D322" s="92"/>
      <c r="E322" s="92"/>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row>
    <row r="323" spans="1:29" ht="13">
      <c r="A323" s="168"/>
      <c r="B323" s="167"/>
      <c r="C323" s="165"/>
      <c r="D323" s="92"/>
      <c r="E323" s="92"/>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row>
    <row r="324" spans="1:29" ht="13">
      <c r="A324" s="168"/>
      <c r="B324" s="167"/>
      <c r="C324" s="165"/>
      <c r="D324" s="92"/>
      <c r="E324" s="92"/>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row>
    <row r="325" spans="1:29" ht="13">
      <c r="A325" s="168"/>
      <c r="B325" s="167"/>
      <c r="C325" s="165"/>
      <c r="D325" s="92"/>
      <c r="E325" s="92"/>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row>
    <row r="326" spans="1:29" ht="13">
      <c r="A326" s="168"/>
      <c r="B326" s="167"/>
      <c r="C326" s="165"/>
      <c r="D326" s="92"/>
      <c r="E326" s="92"/>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row>
    <row r="327" spans="1:29" ht="13">
      <c r="A327" s="168"/>
      <c r="B327" s="167"/>
      <c r="C327" s="165"/>
      <c r="D327" s="92"/>
      <c r="E327" s="92"/>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row>
    <row r="328" spans="1:29" ht="13">
      <c r="A328" s="168"/>
      <c r="B328" s="167"/>
      <c r="C328" s="165"/>
      <c r="D328" s="92"/>
      <c r="E328" s="92"/>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c r="AB328" s="168"/>
      <c r="AC328" s="168"/>
    </row>
    <row r="329" spans="1:29" ht="13">
      <c r="A329" s="168"/>
      <c r="B329" s="167"/>
      <c r="C329" s="165"/>
      <c r="D329" s="92"/>
      <c r="E329" s="92"/>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row>
    <row r="330" spans="1:29" ht="13">
      <c r="A330" s="168"/>
      <c r="B330" s="167"/>
      <c r="C330" s="165"/>
      <c r="D330" s="92"/>
      <c r="E330" s="92"/>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row>
    <row r="331" spans="1:29" ht="13">
      <c r="A331" s="168"/>
      <c r="B331" s="167"/>
      <c r="C331" s="165"/>
      <c r="D331" s="92"/>
      <c r="E331" s="92"/>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row>
    <row r="332" spans="1:29" ht="13">
      <c r="A332" s="168"/>
      <c r="B332" s="167"/>
      <c r="C332" s="165"/>
      <c r="D332" s="92"/>
      <c r="E332" s="92"/>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row>
    <row r="333" spans="1:29" ht="13">
      <c r="A333" s="168"/>
      <c r="B333" s="167"/>
      <c r="C333" s="165"/>
      <c r="D333" s="92"/>
      <c r="E333" s="92"/>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row>
    <row r="334" spans="1:29" ht="13">
      <c r="A334" s="168"/>
      <c r="B334" s="167"/>
      <c r="C334" s="165"/>
      <c r="D334" s="92"/>
      <c r="E334" s="92"/>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row>
    <row r="335" spans="1:29" ht="13">
      <c r="A335" s="168"/>
      <c r="B335" s="167"/>
      <c r="C335" s="165"/>
      <c r="D335" s="92"/>
      <c r="E335" s="92"/>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row>
    <row r="336" spans="1:29" ht="13">
      <c r="A336" s="168"/>
      <c r="B336" s="167"/>
      <c r="C336" s="165"/>
      <c r="D336" s="92"/>
      <c r="E336" s="92"/>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row>
    <row r="337" spans="1:29" ht="13">
      <c r="A337" s="168"/>
      <c r="B337" s="167"/>
      <c r="C337" s="165"/>
      <c r="D337" s="92"/>
      <c r="E337" s="92"/>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row>
    <row r="338" spans="1:29" ht="13">
      <c r="A338" s="168"/>
      <c r="B338" s="167"/>
      <c r="C338" s="165"/>
      <c r="D338" s="92"/>
      <c r="E338" s="92"/>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row>
    <row r="339" spans="1:29" ht="13">
      <c r="A339" s="168"/>
      <c r="B339" s="167"/>
      <c r="C339" s="165"/>
      <c r="D339" s="92"/>
      <c r="E339" s="92"/>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row>
    <row r="340" spans="1:29" ht="13">
      <c r="A340" s="168"/>
      <c r="B340" s="167"/>
      <c r="C340" s="165"/>
      <c r="D340" s="92"/>
      <c r="E340" s="92"/>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row>
    <row r="341" spans="1:29" ht="13">
      <c r="A341" s="168"/>
      <c r="B341" s="167"/>
      <c r="C341" s="165"/>
      <c r="D341" s="92"/>
      <c r="E341" s="92"/>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row>
    <row r="342" spans="1:29" ht="13">
      <c r="A342" s="168"/>
      <c r="B342" s="167"/>
      <c r="C342" s="165"/>
      <c r="D342" s="92"/>
      <c r="E342" s="92"/>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row>
    <row r="343" spans="1:29" ht="13">
      <c r="A343" s="168"/>
      <c r="B343" s="167"/>
      <c r="C343" s="165"/>
      <c r="D343" s="92"/>
      <c r="E343" s="92"/>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row>
    <row r="344" spans="1:29" ht="13">
      <c r="A344" s="168"/>
      <c r="B344" s="167"/>
      <c r="C344" s="165"/>
      <c r="D344" s="92"/>
      <c r="E344" s="92"/>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row>
    <row r="345" spans="1:29" ht="13">
      <c r="A345" s="168"/>
      <c r="B345" s="167"/>
      <c r="C345" s="165"/>
      <c r="D345" s="92"/>
      <c r="E345" s="92"/>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row>
    <row r="346" spans="1:29" ht="13">
      <c r="A346" s="168"/>
      <c r="B346" s="167"/>
      <c r="C346" s="165"/>
      <c r="D346" s="92"/>
      <c r="E346" s="92"/>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row>
    <row r="347" spans="1:29" ht="13">
      <c r="A347" s="168"/>
      <c r="B347" s="167"/>
      <c r="C347" s="165"/>
      <c r="D347" s="92"/>
      <c r="E347" s="92"/>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row>
    <row r="348" spans="1:29" ht="13">
      <c r="A348" s="168"/>
      <c r="B348" s="167"/>
      <c r="C348" s="165"/>
      <c r="D348" s="92"/>
      <c r="E348" s="92"/>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row>
    <row r="349" spans="1:29" ht="13">
      <c r="A349" s="168"/>
      <c r="B349" s="167"/>
      <c r="C349" s="165"/>
      <c r="D349" s="92"/>
      <c r="E349" s="92"/>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row>
    <row r="350" spans="1:29" ht="13">
      <c r="A350" s="168"/>
      <c r="B350" s="167"/>
      <c r="C350" s="165"/>
      <c r="D350" s="92"/>
      <c r="E350" s="92"/>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row>
    <row r="351" spans="1:29" ht="13">
      <c r="A351" s="168"/>
      <c r="B351" s="167"/>
      <c r="C351" s="165"/>
      <c r="D351" s="92"/>
      <c r="E351" s="92"/>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row>
    <row r="352" spans="1:29" ht="13">
      <c r="A352" s="168"/>
      <c r="B352" s="167"/>
      <c r="C352" s="165"/>
      <c r="D352" s="92"/>
      <c r="E352" s="92"/>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row>
    <row r="353" spans="1:29" ht="13">
      <c r="A353" s="168"/>
      <c r="B353" s="167"/>
      <c r="C353" s="165"/>
      <c r="D353" s="92"/>
      <c r="E353" s="92"/>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row>
    <row r="354" spans="1:29" ht="13">
      <c r="A354" s="168"/>
      <c r="B354" s="167"/>
      <c r="C354" s="165"/>
      <c r="D354" s="92"/>
      <c r="E354" s="92"/>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row>
    <row r="355" spans="1:29" ht="13">
      <c r="A355" s="168"/>
      <c r="B355" s="167"/>
      <c r="C355" s="165"/>
      <c r="D355" s="92"/>
      <c r="E355" s="92"/>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row>
    <row r="356" spans="1:29" ht="13">
      <c r="A356" s="168"/>
      <c r="B356" s="167"/>
      <c r="C356" s="165"/>
      <c r="D356" s="92"/>
      <c r="E356" s="92"/>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row>
    <row r="357" spans="1:29" ht="13">
      <c r="A357" s="168"/>
      <c r="B357" s="167"/>
      <c r="C357" s="165"/>
      <c r="D357" s="92"/>
      <c r="E357" s="92"/>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row>
    <row r="358" spans="1:29" ht="13">
      <c r="A358" s="168"/>
      <c r="B358" s="167"/>
      <c r="C358" s="165"/>
      <c r="D358" s="92"/>
      <c r="E358" s="92"/>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row>
    <row r="359" spans="1:29" ht="13">
      <c r="A359" s="168"/>
      <c r="B359" s="167"/>
      <c r="C359" s="165"/>
      <c r="D359" s="92"/>
      <c r="E359" s="92"/>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row>
    <row r="360" spans="1:29" ht="13">
      <c r="A360" s="168"/>
      <c r="B360" s="167"/>
      <c r="C360" s="165"/>
      <c r="D360" s="92"/>
      <c r="E360" s="92"/>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row>
    <row r="361" spans="1:29" ht="13">
      <c r="A361" s="168"/>
      <c r="B361" s="167"/>
      <c r="C361" s="165"/>
      <c r="D361" s="92"/>
      <c r="E361" s="92"/>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row>
    <row r="362" spans="1:29" ht="13">
      <c r="A362" s="168"/>
      <c r="B362" s="167"/>
      <c r="C362" s="165"/>
      <c r="D362" s="92"/>
      <c r="E362" s="92"/>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row>
    <row r="363" spans="1:29" ht="13">
      <c r="A363" s="168"/>
      <c r="B363" s="167"/>
      <c r="C363" s="165"/>
      <c r="D363" s="92"/>
      <c r="E363" s="92"/>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row>
    <row r="364" spans="1:29" ht="13">
      <c r="A364" s="168"/>
      <c r="B364" s="167"/>
      <c r="C364" s="165"/>
      <c r="D364" s="92"/>
      <c r="E364" s="92"/>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row>
    <row r="365" spans="1:29" ht="13">
      <c r="A365" s="168"/>
      <c r="B365" s="167"/>
      <c r="C365" s="165"/>
      <c r="D365" s="92"/>
      <c r="E365" s="92"/>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row>
    <row r="366" spans="1:29" ht="13">
      <c r="A366" s="168"/>
      <c r="B366" s="167"/>
      <c r="C366" s="165"/>
      <c r="D366" s="92"/>
      <c r="E366" s="92"/>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row>
    <row r="367" spans="1:29" ht="13">
      <c r="A367" s="168"/>
      <c r="B367" s="167"/>
      <c r="C367" s="165"/>
      <c r="D367" s="92"/>
      <c r="E367" s="92"/>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row>
    <row r="368" spans="1:29" ht="13">
      <c r="A368" s="168"/>
      <c r="B368" s="167"/>
      <c r="C368" s="165"/>
      <c r="D368" s="92"/>
      <c r="E368" s="92"/>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row>
    <row r="369" spans="1:29" ht="13">
      <c r="A369" s="168"/>
      <c r="B369" s="167"/>
      <c r="C369" s="165"/>
      <c r="D369" s="92"/>
      <c r="E369" s="92"/>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row>
    <row r="370" spans="1:29" ht="13">
      <c r="A370" s="168"/>
      <c r="B370" s="167"/>
      <c r="C370" s="165"/>
      <c r="D370" s="92"/>
      <c r="E370" s="92"/>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row>
    <row r="371" spans="1:29" ht="13">
      <c r="A371" s="168"/>
      <c r="B371" s="167"/>
      <c r="C371" s="165"/>
      <c r="D371" s="92"/>
      <c r="E371" s="92"/>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row>
    <row r="372" spans="1:29" ht="13">
      <c r="A372" s="168"/>
      <c r="B372" s="167"/>
      <c r="C372" s="165"/>
      <c r="D372" s="92"/>
      <c r="E372" s="92"/>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row>
    <row r="373" spans="1:29" ht="13">
      <c r="A373" s="168"/>
      <c r="B373" s="167"/>
      <c r="C373" s="165"/>
      <c r="D373" s="92"/>
      <c r="E373" s="92"/>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row>
    <row r="374" spans="1:29" ht="13">
      <c r="A374" s="168"/>
      <c r="B374" s="167"/>
      <c r="C374" s="165"/>
      <c r="D374" s="92"/>
      <c r="E374" s="92"/>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row>
    <row r="375" spans="1:29" ht="13">
      <c r="A375" s="168"/>
      <c r="B375" s="167"/>
      <c r="C375" s="165"/>
      <c r="D375" s="92"/>
      <c r="E375" s="92"/>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row>
    <row r="376" spans="1:29" ht="13">
      <c r="A376" s="168"/>
      <c r="B376" s="167"/>
      <c r="C376" s="165"/>
      <c r="D376" s="92"/>
      <c r="E376" s="92"/>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row>
    <row r="377" spans="1:29" ht="13">
      <c r="A377" s="168"/>
      <c r="B377" s="167"/>
      <c r="C377" s="165"/>
      <c r="D377" s="92"/>
      <c r="E377" s="92"/>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row>
    <row r="378" spans="1:29" ht="13">
      <c r="A378" s="168"/>
      <c r="B378" s="167"/>
      <c r="C378" s="165"/>
      <c r="D378" s="92"/>
      <c r="E378" s="92"/>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row>
    <row r="379" spans="1:29" ht="13">
      <c r="A379" s="168"/>
      <c r="B379" s="167"/>
      <c r="C379" s="165"/>
      <c r="D379" s="92"/>
      <c r="E379" s="92"/>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row>
    <row r="380" spans="1:29" ht="13">
      <c r="A380" s="168"/>
      <c r="B380" s="167"/>
      <c r="C380" s="165"/>
      <c r="D380" s="92"/>
      <c r="E380" s="92"/>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row>
    <row r="381" spans="1:29" ht="13">
      <c r="A381" s="168"/>
      <c r="B381" s="167"/>
      <c r="C381" s="165"/>
      <c r="D381" s="92"/>
      <c r="E381" s="92"/>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row>
    <row r="382" spans="1:29" ht="13">
      <c r="A382" s="168"/>
      <c r="B382" s="167"/>
      <c r="C382" s="165"/>
      <c r="D382" s="92"/>
      <c r="E382" s="92"/>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row>
    <row r="383" spans="1:29" ht="13">
      <c r="A383" s="168"/>
      <c r="B383" s="167"/>
      <c r="C383" s="165"/>
      <c r="D383" s="92"/>
      <c r="E383" s="92"/>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row>
    <row r="384" spans="1:29" ht="13">
      <c r="A384" s="168"/>
      <c r="B384" s="167"/>
      <c r="C384" s="165"/>
      <c r="D384" s="92"/>
      <c r="E384" s="92"/>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row>
    <row r="385" spans="1:29" ht="13">
      <c r="A385" s="168"/>
      <c r="B385" s="167"/>
      <c r="C385" s="165"/>
      <c r="D385" s="92"/>
      <c r="E385" s="92"/>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row>
    <row r="386" spans="1:29" ht="13">
      <c r="A386" s="168"/>
      <c r="B386" s="167"/>
      <c r="C386" s="165"/>
      <c r="D386" s="92"/>
      <c r="E386" s="92"/>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row>
    <row r="387" spans="1:29" ht="13">
      <c r="A387" s="168"/>
      <c r="B387" s="167"/>
      <c r="C387" s="165"/>
      <c r="D387" s="92"/>
      <c r="E387" s="92"/>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row>
    <row r="388" spans="1:29" ht="13">
      <c r="A388" s="168"/>
      <c r="B388" s="167"/>
      <c r="C388" s="165"/>
      <c r="D388" s="92"/>
      <c r="E388" s="92"/>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row>
    <row r="389" spans="1:29" ht="13">
      <c r="A389" s="168"/>
      <c r="B389" s="167"/>
      <c r="C389" s="165"/>
      <c r="D389" s="92"/>
      <c r="E389" s="92"/>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row>
    <row r="390" spans="1:29" ht="13">
      <c r="A390" s="168"/>
      <c r="B390" s="167"/>
      <c r="C390" s="165"/>
      <c r="D390" s="92"/>
      <c r="E390" s="92"/>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row>
    <row r="391" spans="1:29" ht="13">
      <c r="A391" s="168"/>
      <c r="B391" s="167"/>
      <c r="C391" s="165"/>
      <c r="D391" s="92"/>
      <c r="E391" s="92"/>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row>
    <row r="392" spans="1:29" ht="13">
      <c r="A392" s="168"/>
      <c r="B392" s="167"/>
      <c r="C392" s="165"/>
      <c r="D392" s="92"/>
      <c r="E392" s="92"/>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row>
    <row r="393" spans="1:29" ht="13">
      <c r="A393" s="168"/>
      <c r="B393" s="167"/>
      <c r="C393" s="165"/>
      <c r="D393" s="92"/>
      <c r="E393" s="92"/>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row>
    <row r="394" spans="1:29" ht="13">
      <c r="A394" s="168"/>
      <c r="B394" s="167"/>
      <c r="C394" s="165"/>
      <c r="D394" s="92"/>
      <c r="E394" s="92"/>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row>
    <row r="395" spans="1:29" ht="13">
      <c r="A395" s="168"/>
      <c r="B395" s="167"/>
      <c r="C395" s="165"/>
      <c r="D395" s="92"/>
      <c r="E395" s="92"/>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row>
    <row r="396" spans="1:29" ht="13">
      <c r="A396" s="168"/>
      <c r="B396" s="167"/>
      <c r="C396" s="165"/>
      <c r="D396" s="92"/>
      <c r="E396" s="92"/>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row>
    <row r="397" spans="1:29" ht="13">
      <c r="A397" s="168"/>
      <c r="B397" s="167"/>
      <c r="C397" s="165"/>
      <c r="D397" s="92"/>
      <c r="E397" s="92"/>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row>
    <row r="398" spans="1:29" ht="13">
      <c r="A398" s="168"/>
      <c r="B398" s="167"/>
      <c r="C398" s="165"/>
      <c r="D398" s="92"/>
      <c r="E398" s="92"/>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row>
    <row r="399" spans="1:29" ht="13">
      <c r="A399" s="168"/>
      <c r="B399" s="167"/>
      <c r="C399" s="165"/>
      <c r="D399" s="92"/>
      <c r="E399" s="92"/>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row>
    <row r="400" spans="1:29" ht="13">
      <c r="A400" s="168"/>
      <c r="B400" s="167"/>
      <c r="C400" s="165"/>
      <c r="D400" s="92"/>
      <c r="E400" s="92"/>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row>
    <row r="401" spans="1:29" ht="13">
      <c r="A401" s="168"/>
      <c r="B401" s="167"/>
      <c r="C401" s="165"/>
      <c r="D401" s="92"/>
      <c r="E401" s="92"/>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row>
    <row r="402" spans="1:29" ht="13">
      <c r="A402" s="168"/>
      <c r="B402" s="167"/>
      <c r="C402" s="165"/>
      <c r="D402" s="92"/>
      <c r="E402" s="92"/>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row>
    <row r="403" spans="1:29" ht="13">
      <c r="A403" s="168"/>
      <c r="B403" s="167"/>
      <c r="C403" s="165"/>
      <c r="D403" s="92"/>
      <c r="E403" s="92"/>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row>
    <row r="404" spans="1:29" ht="13">
      <c r="A404" s="168"/>
      <c r="B404" s="167"/>
      <c r="C404" s="165"/>
      <c r="D404" s="92"/>
      <c r="E404" s="92"/>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row>
    <row r="405" spans="1:29" ht="13">
      <c r="A405" s="168"/>
      <c r="B405" s="167"/>
      <c r="C405" s="165"/>
      <c r="D405" s="92"/>
      <c r="E405" s="92"/>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row>
    <row r="406" spans="1:29" ht="13">
      <c r="A406" s="168"/>
      <c r="B406" s="167"/>
      <c r="C406" s="165"/>
      <c r="D406" s="92"/>
      <c r="E406" s="92"/>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row>
    <row r="407" spans="1:29" ht="13">
      <c r="A407" s="168"/>
      <c r="B407" s="167"/>
      <c r="C407" s="165"/>
      <c r="D407" s="92"/>
      <c r="E407" s="92"/>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row>
    <row r="408" spans="1:29" ht="13">
      <c r="A408" s="168"/>
      <c r="B408" s="167"/>
      <c r="C408" s="165"/>
      <c r="D408" s="92"/>
      <c r="E408" s="92"/>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row>
    <row r="409" spans="1:29" ht="13">
      <c r="A409" s="168"/>
      <c r="B409" s="167"/>
      <c r="C409" s="165"/>
      <c r="D409" s="92"/>
      <c r="E409" s="92"/>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row>
    <row r="410" spans="1:29" ht="13">
      <c r="A410" s="168"/>
      <c r="B410" s="167"/>
      <c r="C410" s="165"/>
      <c r="D410" s="92"/>
      <c r="E410" s="92"/>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row>
    <row r="411" spans="1:29" ht="13">
      <c r="A411" s="168"/>
      <c r="B411" s="167"/>
      <c r="C411" s="165"/>
      <c r="D411" s="92"/>
      <c r="E411" s="92"/>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row>
    <row r="412" spans="1:29" ht="13">
      <c r="A412" s="168"/>
      <c r="B412" s="167"/>
      <c r="C412" s="165"/>
      <c r="D412" s="92"/>
      <c r="E412" s="92"/>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row>
    <row r="413" spans="1:29" ht="13">
      <c r="A413" s="168"/>
      <c r="B413" s="167"/>
      <c r="C413" s="165"/>
      <c r="D413" s="92"/>
      <c r="E413" s="92"/>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row>
    <row r="414" spans="1:29" ht="13">
      <c r="A414" s="168"/>
      <c r="B414" s="167"/>
      <c r="C414" s="165"/>
      <c r="D414" s="92"/>
      <c r="E414" s="92"/>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row>
    <row r="415" spans="1:29" ht="13">
      <c r="A415" s="168"/>
      <c r="B415" s="167"/>
      <c r="C415" s="165"/>
      <c r="D415" s="92"/>
      <c r="E415" s="92"/>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row>
    <row r="416" spans="1:29" ht="13">
      <c r="A416" s="168"/>
      <c r="B416" s="167"/>
      <c r="C416" s="165"/>
      <c r="D416" s="92"/>
      <c r="E416" s="92"/>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row>
    <row r="417" spans="1:29" ht="13">
      <c r="A417" s="168"/>
      <c r="B417" s="167"/>
      <c r="C417" s="165"/>
      <c r="D417" s="92"/>
      <c r="E417" s="92"/>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row>
    <row r="418" spans="1:29" ht="13">
      <c r="A418" s="168"/>
      <c r="B418" s="167"/>
      <c r="C418" s="165"/>
      <c r="D418" s="92"/>
      <c r="E418" s="92"/>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row>
    <row r="419" spans="1:29" ht="13">
      <c r="A419" s="168"/>
      <c r="B419" s="167"/>
      <c r="C419" s="165"/>
      <c r="D419" s="92"/>
      <c r="E419" s="92"/>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row>
    <row r="420" spans="1:29" ht="13">
      <c r="A420" s="168"/>
      <c r="B420" s="167"/>
      <c r="C420" s="165"/>
      <c r="D420" s="92"/>
      <c r="E420" s="92"/>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row>
    <row r="421" spans="1:29" ht="13">
      <c r="A421" s="168"/>
      <c r="B421" s="167"/>
      <c r="C421" s="165"/>
      <c r="D421" s="92"/>
      <c r="E421" s="92"/>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row>
    <row r="422" spans="1:29" ht="13">
      <c r="A422" s="168"/>
      <c r="B422" s="167"/>
      <c r="C422" s="165"/>
      <c r="D422" s="92"/>
      <c r="E422" s="92"/>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row>
    <row r="423" spans="1:29" ht="13">
      <c r="A423" s="168"/>
      <c r="B423" s="167"/>
      <c r="C423" s="165"/>
      <c r="D423" s="92"/>
      <c r="E423" s="92"/>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row>
    <row r="424" spans="1:29" ht="13">
      <c r="A424" s="168"/>
      <c r="B424" s="167"/>
      <c r="C424" s="165"/>
      <c r="D424" s="92"/>
      <c r="E424" s="92"/>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row>
    <row r="425" spans="1:29" ht="13">
      <c r="A425" s="168"/>
      <c r="B425" s="167"/>
      <c r="C425" s="165"/>
      <c r="D425" s="92"/>
      <c r="E425" s="92"/>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row>
    <row r="426" spans="1:29" ht="13">
      <c r="A426" s="168"/>
      <c r="B426" s="167"/>
      <c r="C426" s="165"/>
      <c r="D426" s="92"/>
      <c r="E426" s="92"/>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row>
    <row r="427" spans="1:29" ht="13">
      <c r="A427" s="168"/>
      <c r="B427" s="167"/>
      <c r="C427" s="165"/>
      <c r="D427" s="92"/>
      <c r="E427" s="92"/>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row>
    <row r="428" spans="1:29" ht="13">
      <c r="A428" s="168"/>
      <c r="B428" s="167"/>
      <c r="C428" s="165"/>
      <c r="D428" s="92"/>
      <c r="E428" s="92"/>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row>
    <row r="429" spans="1:29" ht="13">
      <c r="A429" s="168"/>
      <c r="B429" s="167"/>
      <c r="C429" s="165"/>
      <c r="D429" s="92"/>
      <c r="E429" s="92"/>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row>
    <row r="430" spans="1:29" ht="13">
      <c r="A430" s="168"/>
      <c r="B430" s="167"/>
      <c r="C430" s="165"/>
      <c r="D430" s="92"/>
      <c r="E430" s="92"/>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row>
    <row r="431" spans="1:29" ht="13">
      <c r="A431" s="168"/>
      <c r="B431" s="167"/>
      <c r="C431" s="165"/>
      <c r="D431" s="92"/>
      <c r="E431" s="92"/>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row>
    <row r="432" spans="1:29" ht="13">
      <c r="A432" s="168"/>
      <c r="B432" s="167"/>
      <c r="C432" s="165"/>
      <c r="D432" s="92"/>
      <c r="E432" s="92"/>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row>
    <row r="433" spans="1:29" ht="13">
      <c r="A433" s="168"/>
      <c r="B433" s="167"/>
      <c r="C433" s="165"/>
      <c r="D433" s="92"/>
      <c r="E433" s="92"/>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row>
    <row r="434" spans="1:29" ht="13">
      <c r="A434" s="168"/>
      <c r="B434" s="167"/>
      <c r="C434" s="165"/>
      <c r="D434" s="92"/>
      <c r="E434" s="92"/>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row>
    <row r="435" spans="1:29" ht="13">
      <c r="A435" s="168"/>
      <c r="B435" s="167"/>
      <c r="C435" s="165"/>
      <c r="D435" s="92"/>
      <c r="E435" s="92"/>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row>
    <row r="436" spans="1:29" ht="13">
      <c r="A436" s="168"/>
      <c r="B436" s="167"/>
      <c r="C436" s="165"/>
      <c r="D436" s="92"/>
      <c r="E436" s="92"/>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row>
    <row r="437" spans="1:29" ht="13">
      <c r="A437" s="168"/>
      <c r="B437" s="167"/>
      <c r="C437" s="165"/>
      <c r="D437" s="92"/>
      <c r="E437" s="92"/>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row>
    <row r="438" spans="1:29" ht="13">
      <c r="A438" s="168"/>
      <c r="B438" s="167"/>
      <c r="C438" s="165"/>
      <c r="D438" s="92"/>
      <c r="E438" s="92"/>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row>
    <row r="439" spans="1:29" ht="13">
      <c r="A439" s="168"/>
      <c r="B439" s="167"/>
      <c r="C439" s="165"/>
      <c r="D439" s="92"/>
      <c r="E439" s="92"/>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row>
    <row r="440" spans="1:29" ht="13">
      <c r="A440" s="168"/>
      <c r="B440" s="167"/>
      <c r="C440" s="165"/>
      <c r="D440" s="92"/>
      <c r="E440" s="92"/>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row>
    <row r="441" spans="1:29" ht="13">
      <c r="A441" s="168"/>
      <c r="B441" s="167"/>
      <c r="C441" s="165"/>
      <c r="D441" s="92"/>
      <c r="E441" s="92"/>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row>
    <row r="442" spans="1:29" ht="13">
      <c r="A442" s="168"/>
      <c r="B442" s="167"/>
      <c r="C442" s="165"/>
      <c r="D442" s="92"/>
      <c r="E442" s="92"/>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row>
    <row r="443" spans="1:29" ht="13">
      <c r="A443" s="168"/>
      <c r="B443" s="167"/>
      <c r="C443" s="165"/>
      <c r="D443" s="92"/>
      <c r="E443" s="92"/>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row>
    <row r="444" spans="1:29" ht="13">
      <c r="A444" s="168"/>
      <c r="B444" s="167"/>
      <c r="C444" s="165"/>
      <c r="D444" s="92"/>
      <c r="E444" s="92"/>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row>
    <row r="445" spans="1:29" ht="13">
      <c r="A445" s="168"/>
      <c r="B445" s="167"/>
      <c r="C445" s="165"/>
      <c r="D445" s="92"/>
      <c r="E445" s="92"/>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row>
    <row r="446" spans="1:29" ht="13">
      <c r="A446" s="168"/>
      <c r="B446" s="167"/>
      <c r="C446" s="165"/>
      <c r="D446" s="92"/>
      <c r="E446" s="92"/>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row>
    <row r="447" spans="1:29" ht="13">
      <c r="A447" s="168"/>
      <c r="B447" s="167"/>
      <c r="C447" s="165"/>
      <c r="D447" s="92"/>
      <c r="E447" s="92"/>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row>
    <row r="448" spans="1:29" ht="13">
      <c r="A448" s="168"/>
      <c r="B448" s="167"/>
      <c r="C448" s="165"/>
      <c r="D448" s="92"/>
      <c r="E448" s="92"/>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row>
    <row r="449" spans="1:29" ht="13">
      <c r="A449" s="168"/>
      <c r="B449" s="167"/>
      <c r="C449" s="165"/>
      <c r="D449" s="92"/>
      <c r="E449" s="92"/>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row>
    <row r="450" spans="1:29" ht="13">
      <c r="A450" s="168"/>
      <c r="B450" s="167"/>
      <c r="C450" s="165"/>
      <c r="D450" s="92"/>
      <c r="E450" s="92"/>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row>
    <row r="451" spans="1:29" ht="13">
      <c r="A451" s="168"/>
      <c r="B451" s="167"/>
      <c r="C451" s="165"/>
      <c r="D451" s="92"/>
      <c r="E451" s="92"/>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row>
    <row r="452" spans="1:29" ht="13">
      <c r="A452" s="168"/>
      <c r="B452" s="167"/>
      <c r="C452" s="165"/>
      <c r="D452" s="92"/>
      <c r="E452" s="92"/>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row>
    <row r="453" spans="1:29" ht="13">
      <c r="A453" s="168"/>
      <c r="B453" s="167"/>
      <c r="C453" s="165"/>
      <c r="D453" s="92"/>
      <c r="E453" s="92"/>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row>
    <row r="454" spans="1:29" ht="13">
      <c r="A454" s="168"/>
      <c r="B454" s="167"/>
      <c r="C454" s="165"/>
      <c r="D454" s="92"/>
      <c r="E454" s="92"/>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row>
    <row r="455" spans="1:29" ht="13">
      <c r="A455" s="168"/>
      <c r="B455" s="167"/>
      <c r="C455" s="165"/>
      <c r="D455" s="92"/>
      <c r="E455" s="92"/>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row>
    <row r="456" spans="1:29" ht="13">
      <c r="A456" s="168"/>
      <c r="B456" s="167"/>
      <c r="C456" s="165"/>
      <c r="D456" s="92"/>
      <c r="E456" s="92"/>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row>
    <row r="457" spans="1:29" ht="13">
      <c r="A457" s="168"/>
      <c r="B457" s="167"/>
      <c r="C457" s="165"/>
      <c r="D457" s="92"/>
      <c r="E457" s="92"/>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row>
    <row r="458" spans="1:29" ht="13">
      <c r="A458" s="168"/>
      <c r="B458" s="167"/>
      <c r="C458" s="165"/>
      <c r="D458" s="92"/>
      <c r="E458" s="92"/>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row>
    <row r="459" spans="1:29" ht="13">
      <c r="A459" s="168"/>
      <c r="B459" s="167"/>
      <c r="C459" s="165"/>
      <c r="D459" s="92"/>
      <c r="E459" s="92"/>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row>
    <row r="460" spans="1:29" ht="13">
      <c r="A460" s="168"/>
      <c r="B460" s="167"/>
      <c r="C460" s="165"/>
      <c r="D460" s="92"/>
      <c r="E460" s="92"/>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row>
    <row r="461" spans="1:29" ht="13">
      <c r="A461" s="168"/>
      <c r="B461" s="167"/>
      <c r="C461" s="165"/>
      <c r="D461" s="92"/>
      <c r="E461" s="92"/>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row>
    <row r="462" spans="1:29" ht="13">
      <c r="A462" s="168"/>
      <c r="B462" s="167"/>
      <c r="C462" s="165"/>
      <c r="D462" s="92"/>
      <c r="E462" s="92"/>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row>
    <row r="463" spans="1:29" ht="13">
      <c r="A463" s="168"/>
      <c r="B463" s="167"/>
      <c r="C463" s="165"/>
      <c r="D463" s="92"/>
      <c r="E463" s="92"/>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row>
    <row r="464" spans="1:29" ht="13">
      <c r="A464" s="168"/>
      <c r="B464" s="167"/>
      <c r="C464" s="165"/>
      <c r="D464" s="92"/>
      <c r="E464" s="92"/>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row>
    <row r="465" spans="1:29" ht="13">
      <c r="A465" s="168"/>
      <c r="B465" s="167"/>
      <c r="C465" s="165"/>
      <c r="D465" s="92"/>
      <c r="E465" s="92"/>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row>
    <row r="466" spans="1:29" ht="13">
      <c r="A466" s="168"/>
      <c r="B466" s="167"/>
      <c r="C466" s="165"/>
      <c r="D466" s="92"/>
      <c r="E466" s="92"/>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row>
    <row r="467" spans="1:29" ht="13">
      <c r="A467" s="168"/>
      <c r="B467" s="167"/>
      <c r="C467" s="165"/>
      <c r="D467" s="92"/>
      <c r="E467" s="92"/>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row>
    <row r="468" spans="1:29" ht="13">
      <c r="A468" s="168"/>
      <c r="B468" s="167"/>
      <c r="C468" s="165"/>
      <c r="D468" s="92"/>
      <c r="E468" s="92"/>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row>
    <row r="469" spans="1:29" ht="13">
      <c r="A469" s="168"/>
      <c r="B469" s="167"/>
      <c r="C469" s="165"/>
      <c r="D469" s="92"/>
      <c r="E469" s="92"/>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row>
    <row r="470" spans="1:29" ht="13">
      <c r="A470" s="168"/>
      <c r="B470" s="167"/>
      <c r="C470" s="165"/>
      <c r="D470" s="92"/>
      <c r="E470" s="92"/>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row>
    <row r="471" spans="1:29" ht="13">
      <c r="A471" s="168"/>
      <c r="B471" s="167"/>
      <c r="C471" s="165"/>
      <c r="D471" s="92"/>
      <c r="E471" s="92"/>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row>
    <row r="472" spans="1:29" ht="13">
      <c r="A472" s="168"/>
      <c r="B472" s="167"/>
      <c r="C472" s="165"/>
      <c r="D472" s="92"/>
      <c r="E472" s="92"/>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row>
    <row r="473" spans="1:29" ht="13">
      <c r="A473" s="168"/>
      <c r="B473" s="167"/>
      <c r="C473" s="165"/>
      <c r="D473" s="92"/>
      <c r="E473" s="92"/>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row>
    <row r="474" spans="1:29" ht="13">
      <c r="A474" s="168"/>
      <c r="B474" s="167"/>
      <c r="C474" s="165"/>
      <c r="D474" s="92"/>
      <c r="E474" s="92"/>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row>
    <row r="475" spans="1:29" ht="13">
      <c r="A475" s="168"/>
      <c r="B475" s="167"/>
      <c r="C475" s="165"/>
      <c r="D475" s="92"/>
      <c r="E475" s="92"/>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row>
    <row r="476" spans="1:29" ht="13">
      <c r="A476" s="168"/>
      <c r="B476" s="167"/>
      <c r="C476" s="165"/>
      <c r="D476" s="92"/>
      <c r="E476" s="92"/>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row>
    <row r="477" spans="1:29" ht="13">
      <c r="A477" s="168"/>
      <c r="B477" s="167"/>
      <c r="C477" s="165"/>
      <c r="D477" s="92"/>
      <c r="E477" s="92"/>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row>
    <row r="478" spans="1:29" ht="13">
      <c r="A478" s="168"/>
      <c r="B478" s="167"/>
      <c r="C478" s="165"/>
      <c r="D478" s="92"/>
      <c r="E478" s="92"/>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row>
    <row r="479" spans="1:29" ht="13">
      <c r="A479" s="168"/>
      <c r="B479" s="167"/>
      <c r="C479" s="165"/>
      <c r="D479" s="92"/>
      <c r="E479" s="92"/>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row>
    <row r="480" spans="1:29" ht="13">
      <c r="A480" s="168"/>
      <c r="B480" s="167"/>
      <c r="C480" s="165"/>
      <c r="D480" s="92"/>
      <c r="E480" s="92"/>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row>
    <row r="481" spans="1:29" ht="13">
      <c r="A481" s="168"/>
      <c r="B481" s="167"/>
      <c r="C481" s="165"/>
      <c r="D481" s="92"/>
      <c r="E481" s="92"/>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row>
    <row r="482" spans="1:29" ht="13">
      <c r="A482" s="168"/>
      <c r="B482" s="167"/>
      <c r="C482" s="165"/>
      <c r="D482" s="92"/>
      <c r="E482" s="92"/>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row>
    <row r="483" spans="1:29" ht="13">
      <c r="A483" s="168"/>
      <c r="B483" s="167"/>
      <c r="C483" s="165"/>
      <c r="D483" s="92"/>
      <c r="E483" s="92"/>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row>
    <row r="484" spans="1:29" ht="13">
      <c r="A484" s="168"/>
      <c r="B484" s="167"/>
      <c r="C484" s="165"/>
      <c r="D484" s="92"/>
      <c r="E484" s="92"/>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row>
    <row r="485" spans="1:29" ht="13">
      <c r="A485" s="168"/>
      <c r="B485" s="167"/>
      <c r="C485" s="165"/>
      <c r="D485" s="92"/>
      <c r="E485" s="92"/>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row>
    <row r="486" spans="1:29" ht="13">
      <c r="A486" s="168"/>
      <c r="B486" s="167"/>
      <c r="C486" s="165"/>
      <c r="D486" s="92"/>
      <c r="E486" s="92"/>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row>
    <row r="487" spans="1:29" ht="13">
      <c r="A487" s="168"/>
      <c r="B487" s="167"/>
      <c r="C487" s="165"/>
      <c r="D487" s="92"/>
      <c r="E487" s="92"/>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row>
    <row r="488" spans="1:29" ht="13">
      <c r="A488" s="168"/>
      <c r="B488" s="167"/>
      <c r="C488" s="165"/>
      <c r="D488" s="92"/>
      <c r="E488" s="92"/>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row>
    <row r="489" spans="1:29" ht="13">
      <c r="A489" s="168"/>
      <c r="B489" s="167"/>
      <c r="C489" s="165"/>
      <c r="D489" s="92"/>
      <c r="E489" s="92"/>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row>
    <row r="490" spans="1:29" ht="13">
      <c r="A490" s="168"/>
      <c r="B490" s="167"/>
      <c r="C490" s="165"/>
      <c r="D490" s="92"/>
      <c r="E490" s="92"/>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row>
    <row r="491" spans="1:29" ht="13">
      <c r="A491" s="168"/>
      <c r="B491" s="167"/>
      <c r="C491" s="165"/>
      <c r="D491" s="92"/>
      <c r="E491" s="92"/>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row>
    <row r="492" spans="1:29" ht="13">
      <c r="A492" s="168"/>
      <c r="B492" s="167"/>
      <c r="C492" s="165"/>
      <c r="D492" s="92"/>
      <c r="E492" s="92"/>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row>
    <row r="493" spans="1:29" ht="13">
      <c r="A493" s="168"/>
      <c r="B493" s="167"/>
      <c r="C493" s="165"/>
      <c r="D493" s="92"/>
      <c r="E493" s="92"/>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row>
    <row r="494" spans="1:29" ht="13">
      <c r="A494" s="168"/>
      <c r="B494" s="167"/>
      <c r="C494" s="165"/>
      <c r="D494" s="92"/>
      <c r="E494" s="92"/>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row>
    <row r="495" spans="1:29" ht="13">
      <c r="A495" s="168"/>
      <c r="B495" s="167"/>
      <c r="C495" s="165"/>
      <c r="D495" s="92"/>
      <c r="E495" s="92"/>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row>
    <row r="496" spans="1:29" ht="13">
      <c r="A496" s="168"/>
      <c r="B496" s="167"/>
      <c r="C496" s="165"/>
      <c r="D496" s="92"/>
      <c r="E496" s="92"/>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row>
    <row r="497" spans="1:29" ht="13">
      <c r="A497" s="168"/>
      <c r="B497" s="167"/>
      <c r="C497" s="165"/>
      <c r="D497" s="92"/>
      <c r="E497" s="92"/>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row>
    <row r="498" spans="1:29" ht="13">
      <c r="A498" s="168"/>
      <c r="B498" s="167"/>
      <c r="C498" s="165"/>
      <c r="D498" s="92"/>
      <c r="E498" s="92"/>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row>
    <row r="499" spans="1:29" ht="13">
      <c r="A499" s="168"/>
      <c r="B499" s="167"/>
      <c r="C499" s="165"/>
      <c r="D499" s="92"/>
      <c r="E499" s="92"/>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row>
    <row r="500" spans="1:29" ht="13">
      <c r="A500" s="168"/>
      <c r="B500" s="167"/>
      <c r="C500" s="165"/>
      <c r="D500" s="92"/>
      <c r="E500" s="92"/>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row>
    <row r="501" spans="1:29" ht="13">
      <c r="A501" s="168"/>
      <c r="B501" s="167"/>
      <c r="C501" s="165"/>
      <c r="D501" s="92"/>
      <c r="E501" s="92"/>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row>
    <row r="502" spans="1:29" ht="13">
      <c r="A502" s="168"/>
      <c r="B502" s="167"/>
      <c r="C502" s="165"/>
      <c r="D502" s="92"/>
      <c r="E502" s="92"/>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row>
    <row r="503" spans="1:29" ht="13">
      <c r="A503" s="168"/>
      <c r="B503" s="167"/>
      <c r="C503" s="165"/>
      <c r="D503" s="92"/>
      <c r="E503" s="92"/>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row>
    <row r="504" spans="1:29" ht="13">
      <c r="A504" s="168"/>
      <c r="B504" s="167"/>
      <c r="C504" s="165"/>
      <c r="D504" s="92"/>
      <c r="E504" s="92"/>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row>
    <row r="505" spans="1:29" ht="13">
      <c r="A505" s="168"/>
      <c r="B505" s="167"/>
      <c r="C505" s="165"/>
      <c r="D505" s="92"/>
      <c r="E505" s="92"/>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row>
    <row r="506" spans="1:29" ht="13">
      <c r="A506" s="168"/>
      <c r="B506" s="167"/>
      <c r="C506" s="165"/>
      <c r="D506" s="92"/>
      <c r="E506" s="92"/>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row>
    <row r="507" spans="1:29" ht="13">
      <c r="A507" s="168"/>
      <c r="B507" s="167"/>
      <c r="C507" s="165"/>
      <c r="D507" s="92"/>
      <c r="E507" s="92"/>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row>
    <row r="508" spans="1:29" ht="13">
      <c r="A508" s="168"/>
      <c r="B508" s="167"/>
      <c r="C508" s="165"/>
      <c r="D508" s="92"/>
      <c r="E508" s="92"/>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row>
    <row r="509" spans="1:29" ht="13">
      <c r="A509" s="168"/>
      <c r="B509" s="167"/>
      <c r="C509" s="165"/>
      <c r="D509" s="92"/>
      <c r="E509" s="92"/>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row>
    <row r="510" spans="1:29" ht="13">
      <c r="A510" s="168"/>
      <c r="B510" s="167"/>
      <c r="C510" s="165"/>
      <c r="D510" s="92"/>
      <c r="E510" s="92"/>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row>
    <row r="511" spans="1:29" ht="13">
      <c r="A511" s="168"/>
      <c r="B511" s="167"/>
      <c r="C511" s="165"/>
      <c r="D511" s="92"/>
      <c r="E511" s="92"/>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row>
    <row r="512" spans="1:29" ht="13">
      <c r="A512" s="168"/>
      <c r="B512" s="167"/>
      <c r="C512" s="165"/>
      <c r="D512" s="92"/>
      <c r="E512" s="92"/>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row>
    <row r="513" spans="1:29" ht="13">
      <c r="A513" s="168"/>
      <c r="B513" s="167"/>
      <c r="C513" s="165"/>
      <c r="D513" s="92"/>
      <c r="E513" s="92"/>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row>
    <row r="514" spans="1:29" ht="13">
      <c r="A514" s="168"/>
      <c r="B514" s="167"/>
      <c r="C514" s="165"/>
      <c r="D514" s="92"/>
      <c r="E514" s="92"/>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row>
    <row r="515" spans="1:29" ht="13">
      <c r="A515" s="168"/>
      <c r="B515" s="167"/>
      <c r="C515" s="165"/>
      <c r="D515" s="92"/>
      <c r="E515" s="92"/>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row>
    <row r="516" spans="1:29" ht="13">
      <c r="A516" s="168"/>
      <c r="B516" s="167"/>
      <c r="C516" s="165"/>
      <c r="D516" s="92"/>
      <c r="E516" s="92"/>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row>
    <row r="517" spans="1:29" ht="13">
      <c r="A517" s="168"/>
      <c r="B517" s="167"/>
      <c r="C517" s="165"/>
      <c r="D517" s="92"/>
      <c r="E517" s="92"/>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row>
    <row r="518" spans="1:29" ht="13">
      <c r="A518" s="168"/>
      <c r="B518" s="167"/>
      <c r="C518" s="165"/>
      <c r="D518" s="92"/>
      <c r="E518" s="92"/>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row>
    <row r="519" spans="1:29" ht="13">
      <c r="A519" s="168"/>
      <c r="B519" s="167"/>
      <c r="C519" s="165"/>
      <c r="D519" s="92"/>
      <c r="E519" s="92"/>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row>
    <row r="520" spans="1:29" ht="13">
      <c r="A520" s="168"/>
      <c r="B520" s="167"/>
      <c r="C520" s="165"/>
      <c r="D520" s="92"/>
      <c r="E520" s="92"/>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row>
    <row r="521" spans="1:29" ht="13">
      <c r="A521" s="168"/>
      <c r="B521" s="167"/>
      <c r="C521" s="165"/>
      <c r="D521" s="92"/>
      <c r="E521" s="92"/>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row>
    <row r="522" spans="1:29" ht="13">
      <c r="A522" s="168"/>
      <c r="B522" s="167"/>
      <c r="C522" s="165"/>
      <c r="D522" s="92"/>
      <c r="E522" s="92"/>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row>
    <row r="523" spans="1:29" ht="13">
      <c r="A523" s="168"/>
      <c r="B523" s="167"/>
      <c r="C523" s="165"/>
      <c r="D523" s="92"/>
      <c r="E523" s="92"/>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row>
    <row r="524" spans="1:29" ht="13">
      <c r="A524" s="168"/>
      <c r="B524" s="167"/>
      <c r="C524" s="165"/>
      <c r="D524" s="92"/>
      <c r="E524" s="92"/>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row>
    <row r="525" spans="1:29" ht="13">
      <c r="A525" s="168"/>
      <c r="B525" s="167"/>
      <c r="C525" s="165"/>
      <c r="D525" s="92"/>
      <c r="E525" s="92"/>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row>
    <row r="526" spans="1:29" ht="13">
      <c r="A526" s="168"/>
      <c r="B526" s="167"/>
      <c r="C526" s="165"/>
      <c r="D526" s="92"/>
      <c r="E526" s="92"/>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row>
    <row r="527" spans="1:29" ht="13">
      <c r="A527" s="168"/>
      <c r="B527" s="167"/>
      <c r="C527" s="165"/>
      <c r="D527" s="92"/>
      <c r="E527" s="92"/>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row>
    <row r="528" spans="1:29" ht="13">
      <c r="A528" s="168"/>
      <c r="B528" s="167"/>
      <c r="C528" s="165"/>
      <c r="D528" s="92"/>
      <c r="E528" s="92"/>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row>
    <row r="529" spans="1:29" ht="13">
      <c r="A529" s="168"/>
      <c r="B529" s="167"/>
      <c r="C529" s="165"/>
      <c r="D529" s="92"/>
      <c r="E529" s="92"/>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row>
    <row r="530" spans="1:29" ht="13">
      <c r="A530" s="168"/>
      <c r="B530" s="167"/>
      <c r="C530" s="165"/>
      <c r="D530" s="92"/>
      <c r="E530" s="92"/>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row>
    <row r="531" spans="1:29" ht="13">
      <c r="A531" s="168"/>
      <c r="B531" s="167"/>
      <c r="C531" s="165"/>
      <c r="D531" s="92"/>
      <c r="E531" s="92"/>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row>
    <row r="532" spans="1:29" ht="13">
      <c r="A532" s="168"/>
      <c r="B532" s="167"/>
      <c r="C532" s="165"/>
      <c r="D532" s="92"/>
      <c r="E532" s="92"/>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row>
    <row r="533" spans="1:29" ht="13">
      <c r="A533" s="168"/>
      <c r="B533" s="167"/>
      <c r="C533" s="165"/>
      <c r="D533" s="92"/>
      <c r="E533" s="92"/>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row>
    <row r="534" spans="1:29" ht="13">
      <c r="A534" s="168"/>
      <c r="B534" s="167"/>
      <c r="C534" s="165"/>
      <c r="D534" s="92"/>
      <c r="E534" s="92"/>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row>
    <row r="535" spans="1:29" ht="13">
      <c r="A535" s="168"/>
      <c r="B535" s="167"/>
      <c r="C535" s="165"/>
      <c r="D535" s="92"/>
      <c r="E535" s="92"/>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row>
    <row r="536" spans="1:29" ht="13">
      <c r="A536" s="168"/>
      <c r="B536" s="167"/>
      <c r="C536" s="165"/>
      <c r="D536" s="92"/>
      <c r="E536" s="92"/>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row>
    <row r="537" spans="1:29" ht="13">
      <c r="A537" s="168"/>
      <c r="B537" s="167"/>
      <c r="C537" s="165"/>
      <c r="D537" s="92"/>
      <c r="E537" s="92"/>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row>
    <row r="538" spans="1:29" ht="13">
      <c r="A538" s="168"/>
      <c r="B538" s="167"/>
      <c r="C538" s="165"/>
      <c r="D538" s="92"/>
      <c r="E538" s="92"/>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row>
    <row r="539" spans="1:29" ht="13">
      <c r="A539" s="168"/>
      <c r="B539" s="167"/>
      <c r="C539" s="165"/>
      <c r="D539" s="92"/>
      <c r="E539" s="92"/>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row>
    <row r="540" spans="1:29" ht="13">
      <c r="A540" s="168"/>
      <c r="B540" s="167"/>
      <c r="C540" s="165"/>
      <c r="D540" s="92"/>
      <c r="E540" s="92"/>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row>
    <row r="541" spans="1:29" ht="13">
      <c r="A541" s="168"/>
      <c r="B541" s="167"/>
      <c r="C541" s="165"/>
      <c r="D541" s="92"/>
      <c r="E541" s="92"/>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row>
    <row r="542" spans="1:29" ht="13">
      <c r="A542" s="168"/>
      <c r="B542" s="167"/>
      <c r="C542" s="165"/>
      <c r="D542" s="92"/>
      <c r="E542" s="92"/>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row>
    <row r="543" spans="1:29" ht="13">
      <c r="A543" s="168"/>
      <c r="B543" s="167"/>
      <c r="C543" s="165"/>
      <c r="D543" s="92"/>
      <c r="E543" s="92"/>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row>
    <row r="544" spans="1:29" ht="13">
      <c r="A544" s="168"/>
      <c r="B544" s="167"/>
      <c r="C544" s="165"/>
      <c r="D544" s="92"/>
      <c r="E544" s="92"/>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row>
    <row r="545" spans="1:29" ht="13">
      <c r="A545" s="168"/>
      <c r="B545" s="167"/>
      <c r="C545" s="165"/>
      <c r="D545" s="92"/>
      <c r="E545" s="92"/>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row>
    <row r="546" spans="1:29" ht="13">
      <c r="A546" s="168"/>
      <c r="B546" s="167"/>
      <c r="C546" s="165"/>
      <c r="D546" s="92"/>
      <c r="E546" s="92"/>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row>
    <row r="547" spans="1:29" ht="13">
      <c r="A547" s="168"/>
      <c r="B547" s="167"/>
      <c r="C547" s="165"/>
      <c r="D547" s="92"/>
      <c r="E547" s="92"/>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row>
    <row r="548" spans="1:29" ht="13">
      <c r="A548" s="168"/>
      <c r="B548" s="167"/>
      <c r="C548" s="165"/>
      <c r="D548" s="92"/>
      <c r="E548" s="92"/>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row>
    <row r="549" spans="1:29" ht="13">
      <c r="A549" s="168"/>
      <c r="B549" s="167"/>
      <c r="C549" s="165"/>
      <c r="D549" s="92"/>
      <c r="E549" s="92"/>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row>
    <row r="550" spans="1:29" ht="13">
      <c r="A550" s="168"/>
      <c r="B550" s="167"/>
      <c r="C550" s="165"/>
      <c r="D550" s="92"/>
      <c r="E550" s="92"/>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row>
    <row r="551" spans="1:29" ht="13">
      <c r="A551" s="168"/>
      <c r="B551" s="167"/>
      <c r="C551" s="165"/>
      <c r="D551" s="92"/>
      <c r="E551" s="92"/>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row>
    <row r="552" spans="1:29" ht="13">
      <c r="A552" s="168"/>
      <c r="B552" s="167"/>
      <c r="C552" s="165"/>
      <c r="D552" s="92"/>
      <c r="E552" s="92"/>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row>
    <row r="553" spans="1:29" ht="13">
      <c r="A553" s="168"/>
      <c r="B553" s="167"/>
      <c r="C553" s="165"/>
      <c r="D553" s="92"/>
      <c r="E553" s="92"/>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row>
    <row r="554" spans="1:29" ht="13">
      <c r="A554" s="168"/>
      <c r="B554" s="167"/>
      <c r="C554" s="165"/>
      <c r="D554" s="92"/>
      <c r="E554" s="92"/>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row>
    <row r="555" spans="1:29" ht="13">
      <c r="A555" s="168"/>
      <c r="B555" s="167"/>
      <c r="C555" s="165"/>
      <c r="D555" s="92"/>
      <c r="E555" s="92"/>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row>
    <row r="556" spans="1:29" ht="13">
      <c r="A556" s="168"/>
      <c r="B556" s="167"/>
      <c r="C556" s="165"/>
      <c r="D556" s="92"/>
      <c r="E556" s="92"/>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row>
    <row r="557" spans="1:29" ht="13">
      <c r="A557" s="168"/>
      <c r="B557" s="167"/>
      <c r="C557" s="165"/>
      <c r="D557" s="92"/>
      <c r="E557" s="92"/>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row>
    <row r="558" spans="1:29" ht="13">
      <c r="A558" s="168"/>
      <c r="B558" s="167"/>
      <c r="C558" s="165"/>
      <c r="D558" s="92"/>
      <c r="E558" s="92"/>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row>
    <row r="559" spans="1:29" ht="13">
      <c r="A559" s="168"/>
      <c r="B559" s="167"/>
      <c r="C559" s="165"/>
      <c r="D559" s="92"/>
      <c r="E559" s="92"/>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row>
    <row r="560" spans="1:29" ht="13">
      <c r="A560" s="168"/>
      <c r="B560" s="167"/>
      <c r="C560" s="165"/>
      <c r="D560" s="92"/>
      <c r="E560" s="92"/>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row>
    <row r="561" spans="1:29" ht="13">
      <c r="A561" s="168"/>
      <c r="B561" s="167"/>
      <c r="C561" s="165"/>
      <c r="D561" s="92"/>
      <c r="E561" s="92"/>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row>
    <row r="562" spans="1:29" ht="13">
      <c r="A562" s="168"/>
      <c r="B562" s="167"/>
      <c r="C562" s="165"/>
      <c r="D562" s="92"/>
      <c r="E562" s="92"/>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row>
    <row r="563" spans="1:29" ht="13">
      <c r="A563" s="168"/>
      <c r="B563" s="167"/>
      <c r="C563" s="165"/>
      <c r="D563" s="92"/>
      <c r="E563" s="92"/>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row>
    <row r="564" spans="1:29" ht="13">
      <c r="A564" s="168"/>
      <c r="B564" s="167"/>
      <c r="C564" s="165"/>
      <c r="D564" s="92"/>
      <c r="E564" s="92"/>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row>
    <row r="565" spans="1:29" ht="13">
      <c r="A565" s="168"/>
      <c r="B565" s="167"/>
      <c r="C565" s="165"/>
      <c r="D565" s="92"/>
      <c r="E565" s="92"/>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row>
    <row r="566" spans="1:29" ht="13">
      <c r="A566" s="168"/>
      <c r="B566" s="167"/>
      <c r="C566" s="165"/>
      <c r="D566" s="92"/>
      <c r="E566" s="92"/>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row>
    <row r="567" spans="1:29" ht="13">
      <c r="A567" s="168"/>
      <c r="B567" s="167"/>
      <c r="C567" s="165"/>
      <c r="D567" s="92"/>
      <c r="E567" s="92"/>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row>
    <row r="568" spans="1:29" ht="13">
      <c r="A568" s="168"/>
      <c r="B568" s="167"/>
      <c r="C568" s="165"/>
      <c r="D568" s="92"/>
      <c r="E568" s="92"/>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row>
    <row r="569" spans="1:29" ht="13">
      <c r="A569" s="168"/>
      <c r="B569" s="167"/>
      <c r="C569" s="165"/>
      <c r="D569" s="92"/>
      <c r="E569" s="92"/>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row>
    <row r="570" spans="1:29" ht="13">
      <c r="A570" s="168"/>
      <c r="B570" s="167"/>
      <c r="C570" s="165"/>
      <c r="D570" s="92"/>
      <c r="E570" s="92"/>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row>
    <row r="571" spans="1:29" ht="13">
      <c r="A571" s="168"/>
      <c r="B571" s="167"/>
      <c r="C571" s="165"/>
      <c r="D571" s="92"/>
      <c r="E571" s="92"/>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row>
    <row r="572" spans="1:29" ht="13">
      <c r="A572" s="168"/>
      <c r="B572" s="167"/>
      <c r="C572" s="165"/>
      <c r="D572" s="92"/>
      <c r="E572" s="92"/>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row>
    <row r="573" spans="1:29" ht="13">
      <c r="A573" s="168"/>
      <c r="B573" s="167"/>
      <c r="C573" s="165"/>
      <c r="D573" s="92"/>
      <c r="E573" s="92"/>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row>
    <row r="574" spans="1:29" ht="13">
      <c r="A574" s="168"/>
      <c r="B574" s="167"/>
      <c r="C574" s="165"/>
      <c r="D574" s="92"/>
      <c r="E574" s="92"/>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row>
    <row r="575" spans="1:29" ht="13">
      <c r="A575" s="168"/>
      <c r="B575" s="167"/>
      <c r="C575" s="165"/>
      <c r="D575" s="92"/>
      <c r="E575" s="92"/>
      <c r="F575" s="168"/>
      <c r="G575" s="168"/>
      <c r="H575" s="168"/>
      <c r="I575" s="168"/>
      <c r="J575" s="168"/>
      <c r="K575" s="168"/>
      <c r="L575" s="168"/>
      <c r="M575" s="168"/>
      <c r="N575" s="168"/>
      <c r="O575" s="168"/>
      <c r="P575" s="168"/>
      <c r="Q575" s="168"/>
      <c r="R575" s="168"/>
      <c r="S575" s="168"/>
      <c r="T575" s="168"/>
      <c r="U575" s="168"/>
      <c r="V575" s="168"/>
      <c r="W575" s="168"/>
      <c r="X575" s="168"/>
      <c r="Y575" s="168"/>
      <c r="Z575" s="168"/>
      <c r="AA575" s="168"/>
      <c r="AB575" s="168"/>
      <c r="AC575" s="168"/>
    </row>
    <row r="576" spans="1:29" ht="13">
      <c r="A576" s="168"/>
      <c r="B576" s="167"/>
      <c r="C576" s="165"/>
      <c r="D576" s="92"/>
      <c r="E576" s="92"/>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row>
    <row r="577" spans="1:29" ht="13">
      <c r="A577" s="168"/>
      <c r="B577" s="167"/>
      <c r="C577" s="165"/>
      <c r="D577" s="92"/>
      <c r="E577" s="92"/>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row>
    <row r="578" spans="1:29" ht="13">
      <c r="A578" s="168"/>
      <c r="B578" s="167"/>
      <c r="C578" s="165"/>
      <c r="D578" s="92"/>
      <c r="E578" s="92"/>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row>
    <row r="579" spans="1:29" ht="13">
      <c r="A579" s="168"/>
      <c r="B579" s="167"/>
      <c r="C579" s="165"/>
      <c r="D579" s="92"/>
      <c r="E579" s="92"/>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row>
    <row r="580" spans="1:29" ht="13">
      <c r="A580" s="168"/>
      <c r="B580" s="167"/>
      <c r="C580" s="165"/>
      <c r="D580" s="92"/>
      <c r="E580" s="92"/>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row>
    <row r="581" spans="1:29" ht="13">
      <c r="A581" s="168"/>
      <c r="B581" s="167"/>
      <c r="C581" s="165"/>
      <c r="D581" s="92"/>
      <c r="E581" s="92"/>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row>
    <row r="582" spans="1:29" ht="13">
      <c r="A582" s="168"/>
      <c r="B582" s="167"/>
      <c r="C582" s="165"/>
      <c r="D582" s="92"/>
      <c r="E582" s="92"/>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row>
    <row r="583" spans="1:29" ht="13">
      <c r="A583" s="168"/>
      <c r="B583" s="167"/>
      <c r="C583" s="165"/>
      <c r="D583" s="92"/>
      <c r="E583" s="92"/>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row>
    <row r="584" spans="1:29" ht="13">
      <c r="A584" s="168"/>
      <c r="B584" s="167"/>
      <c r="C584" s="165"/>
      <c r="D584" s="92"/>
      <c r="E584" s="92"/>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row>
    <row r="585" spans="1:29" ht="13">
      <c r="A585" s="168"/>
      <c r="B585" s="167"/>
      <c r="C585" s="165"/>
      <c r="D585" s="92"/>
      <c r="E585" s="92"/>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row>
    <row r="586" spans="1:29" ht="13">
      <c r="A586" s="168"/>
      <c r="B586" s="167"/>
      <c r="C586" s="165"/>
      <c r="D586" s="92"/>
      <c r="E586" s="92"/>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row>
    <row r="587" spans="1:29" ht="13">
      <c r="A587" s="168"/>
      <c r="B587" s="167"/>
      <c r="C587" s="165"/>
      <c r="D587" s="92"/>
      <c r="E587" s="92"/>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row>
    <row r="588" spans="1:29" ht="13">
      <c r="A588" s="168"/>
      <c r="B588" s="167"/>
      <c r="C588" s="165"/>
      <c r="D588" s="92"/>
      <c r="E588" s="92"/>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row>
    <row r="589" spans="1:29" ht="13">
      <c r="A589" s="168"/>
      <c r="B589" s="167"/>
      <c r="C589" s="165"/>
      <c r="D589" s="92"/>
      <c r="E589" s="92"/>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row>
    <row r="590" spans="1:29" ht="13">
      <c r="A590" s="168"/>
      <c r="B590" s="167"/>
      <c r="C590" s="165"/>
      <c r="D590" s="92"/>
      <c r="E590" s="92"/>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row>
    <row r="591" spans="1:29" ht="13">
      <c r="A591" s="168"/>
      <c r="B591" s="167"/>
      <c r="C591" s="165"/>
      <c r="D591" s="92"/>
      <c r="E591" s="92"/>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row>
    <row r="592" spans="1:29" ht="13">
      <c r="A592" s="168"/>
      <c r="B592" s="167"/>
      <c r="C592" s="165"/>
      <c r="D592" s="92"/>
      <c r="E592" s="92"/>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row>
    <row r="593" spans="1:29" ht="13">
      <c r="A593" s="168"/>
      <c r="B593" s="167"/>
      <c r="C593" s="165"/>
      <c r="D593" s="92"/>
      <c r="E593" s="92"/>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row>
    <row r="594" spans="1:29" ht="13">
      <c r="A594" s="168"/>
      <c r="B594" s="167"/>
      <c r="C594" s="165"/>
      <c r="D594" s="92"/>
      <c r="E594" s="92"/>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row>
    <row r="595" spans="1:29" ht="13">
      <c r="A595" s="168"/>
      <c r="B595" s="167"/>
      <c r="C595" s="165"/>
      <c r="D595" s="92"/>
      <c r="E595" s="92"/>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row>
    <row r="596" spans="1:29" ht="13">
      <c r="A596" s="168"/>
      <c r="B596" s="167"/>
      <c r="C596" s="165"/>
      <c r="D596" s="92"/>
      <c r="E596" s="92"/>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row>
    <row r="597" spans="1:29" ht="13">
      <c r="A597" s="168"/>
      <c r="B597" s="167"/>
      <c r="C597" s="165"/>
      <c r="D597" s="92"/>
      <c r="E597" s="92"/>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row>
    <row r="598" spans="1:29" ht="13">
      <c r="A598" s="168"/>
      <c r="B598" s="167"/>
      <c r="C598" s="165"/>
      <c r="D598" s="92"/>
      <c r="E598" s="92"/>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row>
    <row r="599" spans="1:29" ht="13">
      <c r="A599" s="168"/>
      <c r="B599" s="167"/>
      <c r="C599" s="165"/>
      <c r="D599" s="92"/>
      <c r="E599" s="92"/>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row>
    <row r="600" spans="1:29" ht="13">
      <c r="A600" s="168"/>
      <c r="B600" s="167"/>
      <c r="C600" s="165"/>
      <c r="D600" s="92"/>
      <c r="E600" s="92"/>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row>
    <row r="601" spans="1:29" ht="13">
      <c r="A601" s="168"/>
      <c r="B601" s="167"/>
      <c r="C601" s="165"/>
      <c r="D601" s="92"/>
      <c r="E601" s="92"/>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row>
    <row r="602" spans="1:29" ht="13">
      <c r="A602" s="168"/>
      <c r="B602" s="167"/>
      <c r="C602" s="165"/>
      <c r="D602" s="92"/>
      <c r="E602" s="92"/>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row>
    <row r="603" spans="1:29" ht="13">
      <c r="A603" s="168"/>
      <c r="B603" s="167"/>
      <c r="C603" s="165"/>
      <c r="D603" s="92"/>
      <c r="E603" s="92"/>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row>
    <row r="604" spans="1:29" ht="13">
      <c r="A604" s="168"/>
      <c r="B604" s="167"/>
      <c r="C604" s="165"/>
      <c r="D604" s="92"/>
      <c r="E604" s="92"/>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row>
    <row r="605" spans="1:29" ht="13">
      <c r="A605" s="168"/>
      <c r="B605" s="167"/>
      <c r="C605" s="165"/>
      <c r="D605" s="92"/>
      <c r="E605" s="92"/>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row>
    <row r="606" spans="1:29" ht="13">
      <c r="A606" s="168"/>
      <c r="B606" s="167"/>
      <c r="C606" s="165"/>
      <c r="D606" s="92"/>
      <c r="E606" s="92"/>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row>
    <row r="607" spans="1:29" ht="13">
      <c r="A607" s="168"/>
      <c r="B607" s="167"/>
      <c r="C607" s="165"/>
      <c r="D607" s="92"/>
      <c r="E607" s="92"/>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row>
    <row r="608" spans="1:29" ht="13">
      <c r="A608" s="168"/>
      <c r="B608" s="167"/>
      <c r="C608" s="165"/>
      <c r="D608" s="92"/>
      <c r="E608" s="92"/>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row>
    <row r="609" spans="1:29" ht="13">
      <c r="A609" s="168"/>
      <c r="B609" s="167"/>
      <c r="C609" s="165"/>
      <c r="D609" s="92"/>
      <c r="E609" s="92"/>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row>
    <row r="610" spans="1:29" ht="13">
      <c r="A610" s="168"/>
      <c r="B610" s="167"/>
      <c r="C610" s="165"/>
      <c r="D610" s="92"/>
      <c r="E610" s="92"/>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row>
    <row r="611" spans="1:29" ht="13">
      <c r="A611" s="168"/>
      <c r="B611" s="167"/>
      <c r="C611" s="165"/>
      <c r="D611" s="92"/>
      <c r="E611" s="92"/>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row>
    <row r="612" spans="1:29" ht="13">
      <c r="A612" s="168"/>
      <c r="B612" s="167"/>
      <c r="C612" s="165"/>
      <c r="D612" s="92"/>
      <c r="E612" s="92"/>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row>
    <row r="613" spans="1:29" ht="13">
      <c r="A613" s="168"/>
      <c r="B613" s="167"/>
      <c r="C613" s="165"/>
      <c r="D613" s="92"/>
      <c r="E613" s="92"/>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row>
    <row r="614" spans="1:29" ht="13">
      <c r="A614" s="168"/>
      <c r="B614" s="167"/>
      <c r="C614" s="165"/>
      <c r="D614" s="92"/>
      <c r="E614" s="92"/>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row>
    <row r="615" spans="1:29" ht="13">
      <c r="A615" s="168"/>
      <c r="B615" s="167"/>
      <c r="C615" s="165"/>
      <c r="D615" s="92"/>
      <c r="E615" s="92"/>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row>
    <row r="616" spans="1:29" ht="13">
      <c r="A616" s="168"/>
      <c r="B616" s="167"/>
      <c r="C616" s="165"/>
      <c r="D616" s="92"/>
      <c r="E616" s="92"/>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row>
    <row r="617" spans="1:29" ht="13">
      <c r="A617" s="168"/>
      <c r="B617" s="167"/>
      <c r="C617" s="165"/>
      <c r="D617" s="92"/>
      <c r="E617" s="92"/>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row>
    <row r="618" spans="1:29" ht="13">
      <c r="A618" s="168"/>
      <c r="B618" s="167"/>
      <c r="C618" s="165"/>
      <c r="D618" s="92"/>
      <c r="E618" s="92"/>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row>
    <row r="619" spans="1:29" ht="13">
      <c r="A619" s="168"/>
      <c r="B619" s="167"/>
      <c r="C619" s="165"/>
      <c r="D619" s="92"/>
      <c r="E619" s="92"/>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row>
    <row r="620" spans="1:29" ht="13">
      <c r="A620" s="168"/>
      <c r="B620" s="167"/>
      <c r="C620" s="165"/>
      <c r="D620" s="92"/>
      <c r="E620" s="92"/>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row>
    <row r="621" spans="1:29" ht="13">
      <c r="A621" s="168"/>
      <c r="B621" s="167"/>
      <c r="C621" s="165"/>
      <c r="D621" s="92"/>
      <c r="E621" s="92"/>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row>
    <row r="622" spans="1:29" ht="13">
      <c r="A622" s="168"/>
      <c r="B622" s="167"/>
      <c r="C622" s="165"/>
      <c r="D622" s="92"/>
      <c r="E622" s="92"/>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row>
    <row r="623" spans="1:29" ht="13">
      <c r="A623" s="168"/>
      <c r="B623" s="167"/>
      <c r="C623" s="165"/>
      <c r="D623" s="92"/>
      <c r="E623" s="92"/>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row>
    <row r="624" spans="1:29" ht="13">
      <c r="A624" s="168"/>
      <c r="B624" s="167"/>
      <c r="C624" s="165"/>
      <c r="D624" s="92"/>
      <c r="E624" s="92"/>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row>
    <row r="625" spans="1:29" ht="13">
      <c r="A625" s="168"/>
      <c r="B625" s="167"/>
      <c r="C625" s="165"/>
      <c r="D625" s="92"/>
      <c r="E625" s="92"/>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row>
    <row r="626" spans="1:29" ht="13">
      <c r="A626" s="168"/>
      <c r="B626" s="167"/>
      <c r="C626" s="165"/>
      <c r="D626" s="92"/>
      <c r="E626" s="92"/>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row>
    <row r="627" spans="1:29" ht="13">
      <c r="A627" s="168"/>
      <c r="B627" s="167"/>
      <c r="C627" s="165"/>
      <c r="D627" s="92"/>
      <c r="E627" s="92"/>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row>
    <row r="628" spans="1:29" ht="13">
      <c r="A628" s="168"/>
      <c r="B628" s="167"/>
      <c r="C628" s="165"/>
      <c r="D628" s="92"/>
      <c r="E628" s="92"/>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row>
    <row r="629" spans="1:29" ht="13">
      <c r="A629" s="168"/>
      <c r="B629" s="167"/>
      <c r="C629" s="165"/>
      <c r="D629" s="92"/>
      <c r="E629" s="92"/>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row>
    <row r="630" spans="1:29" ht="13">
      <c r="A630" s="168"/>
      <c r="B630" s="167"/>
      <c r="C630" s="165"/>
      <c r="D630" s="92"/>
      <c r="E630" s="92"/>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row>
    <row r="631" spans="1:29" ht="13">
      <c r="A631" s="168"/>
      <c r="B631" s="167"/>
      <c r="C631" s="165"/>
      <c r="D631" s="92"/>
      <c r="E631" s="92"/>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row>
    <row r="632" spans="1:29" ht="13">
      <c r="A632" s="168"/>
      <c r="B632" s="167"/>
      <c r="C632" s="165"/>
      <c r="D632" s="92"/>
      <c r="E632" s="92"/>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row>
    <row r="633" spans="1:29" ht="13">
      <c r="A633" s="168"/>
      <c r="B633" s="167"/>
      <c r="C633" s="165"/>
      <c r="D633" s="92"/>
      <c r="E633" s="92"/>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row>
    <row r="634" spans="1:29" ht="13">
      <c r="A634" s="168"/>
      <c r="B634" s="167"/>
      <c r="C634" s="165"/>
      <c r="D634" s="92"/>
      <c r="E634" s="92"/>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row>
    <row r="635" spans="1:29" ht="13">
      <c r="A635" s="168"/>
      <c r="B635" s="167"/>
      <c r="C635" s="165"/>
      <c r="D635" s="92"/>
      <c r="E635" s="92"/>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row>
    <row r="636" spans="1:29" ht="13">
      <c r="A636" s="168"/>
      <c r="B636" s="167"/>
      <c r="C636" s="165"/>
      <c r="D636" s="92"/>
      <c r="E636" s="92"/>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row>
    <row r="637" spans="1:29" ht="13">
      <c r="A637" s="168"/>
      <c r="B637" s="167"/>
      <c r="C637" s="165"/>
      <c r="D637" s="92"/>
      <c r="E637" s="92"/>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row>
    <row r="638" spans="1:29" ht="13">
      <c r="A638" s="168"/>
      <c r="B638" s="167"/>
      <c r="C638" s="165"/>
      <c r="D638" s="92"/>
      <c r="E638" s="92"/>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row>
    <row r="639" spans="1:29" ht="13">
      <c r="A639" s="168"/>
      <c r="B639" s="167"/>
      <c r="C639" s="165"/>
      <c r="D639" s="92"/>
      <c r="E639" s="92"/>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row>
    <row r="640" spans="1:29" ht="13">
      <c r="A640" s="168"/>
      <c r="B640" s="167"/>
      <c r="C640" s="165"/>
      <c r="D640" s="92"/>
      <c r="E640" s="92"/>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row>
    <row r="641" spans="1:29" ht="13">
      <c r="A641" s="168"/>
      <c r="B641" s="167"/>
      <c r="C641" s="165"/>
      <c r="D641" s="92"/>
      <c r="E641" s="92"/>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row>
    <row r="642" spans="1:29" ht="13">
      <c r="A642" s="168"/>
      <c r="B642" s="167"/>
      <c r="C642" s="165"/>
      <c r="D642" s="92"/>
      <c r="E642" s="92"/>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row>
    <row r="643" spans="1:29" ht="13">
      <c r="A643" s="168"/>
      <c r="B643" s="167"/>
      <c r="C643" s="165"/>
      <c r="D643" s="92"/>
      <c r="E643" s="92"/>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row>
    <row r="644" spans="1:29" ht="13">
      <c r="A644" s="168"/>
      <c r="B644" s="167"/>
      <c r="C644" s="165"/>
      <c r="D644" s="92"/>
      <c r="E644" s="92"/>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row>
    <row r="645" spans="1:29" ht="13">
      <c r="A645" s="168"/>
      <c r="B645" s="167"/>
      <c r="C645" s="165"/>
      <c r="D645" s="92"/>
      <c r="E645" s="92"/>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row>
    <row r="646" spans="1:29" ht="13">
      <c r="A646" s="168"/>
      <c r="B646" s="167"/>
      <c r="C646" s="165"/>
      <c r="D646" s="92"/>
      <c r="E646" s="92"/>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row>
    <row r="647" spans="1:29" ht="13">
      <c r="A647" s="168"/>
      <c r="B647" s="167"/>
      <c r="C647" s="165"/>
      <c r="D647" s="92"/>
      <c r="E647" s="92"/>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row>
    <row r="648" spans="1:29" ht="13">
      <c r="A648" s="168"/>
      <c r="B648" s="167"/>
      <c r="C648" s="165"/>
      <c r="D648" s="92"/>
      <c r="E648" s="92"/>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row>
    <row r="649" spans="1:29" ht="13">
      <c r="A649" s="168"/>
      <c r="B649" s="167"/>
      <c r="C649" s="165"/>
      <c r="D649" s="92"/>
      <c r="E649" s="92"/>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row>
    <row r="650" spans="1:29" ht="13">
      <c r="A650" s="168"/>
      <c r="B650" s="167"/>
      <c r="C650" s="165"/>
      <c r="D650" s="92"/>
      <c r="E650" s="92"/>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row>
    <row r="651" spans="1:29" ht="13">
      <c r="A651" s="168"/>
      <c r="B651" s="167"/>
      <c r="C651" s="165"/>
      <c r="D651" s="92"/>
      <c r="E651" s="92"/>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row>
    <row r="652" spans="1:29" ht="13">
      <c r="A652" s="168"/>
      <c r="B652" s="167"/>
      <c r="C652" s="165"/>
      <c r="D652" s="92"/>
      <c r="E652" s="92"/>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row>
    <row r="653" spans="1:29" ht="13">
      <c r="A653" s="168"/>
      <c r="B653" s="167"/>
      <c r="C653" s="165"/>
      <c r="D653" s="92"/>
      <c r="E653" s="92"/>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row>
    <row r="654" spans="1:29" ht="13">
      <c r="A654" s="168"/>
      <c r="B654" s="167"/>
      <c r="C654" s="165"/>
      <c r="D654" s="92"/>
      <c r="E654" s="92"/>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row>
    <row r="655" spans="1:29" ht="13">
      <c r="A655" s="168"/>
      <c r="B655" s="167"/>
      <c r="C655" s="165"/>
      <c r="D655" s="92"/>
      <c r="E655" s="92"/>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row>
    <row r="656" spans="1:29" ht="13">
      <c r="A656" s="168"/>
      <c r="B656" s="167"/>
      <c r="C656" s="165"/>
      <c r="D656" s="92"/>
      <c r="E656" s="92"/>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row>
    <row r="657" spans="1:29" ht="13">
      <c r="A657" s="168"/>
      <c r="B657" s="167"/>
      <c r="C657" s="165"/>
      <c r="D657" s="92"/>
      <c r="E657" s="92"/>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row>
    <row r="658" spans="1:29" ht="13">
      <c r="A658" s="168"/>
      <c r="B658" s="167"/>
      <c r="C658" s="165"/>
      <c r="D658" s="92"/>
      <c r="E658" s="92"/>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row>
    <row r="659" spans="1:29" ht="13">
      <c r="A659" s="168"/>
      <c r="B659" s="167"/>
      <c r="C659" s="165"/>
      <c r="D659" s="92"/>
      <c r="E659" s="92"/>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row>
    <row r="660" spans="1:29" ht="13">
      <c r="A660" s="168"/>
      <c r="B660" s="167"/>
      <c r="C660" s="165"/>
      <c r="D660" s="92"/>
      <c r="E660" s="92"/>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row>
    <row r="661" spans="1:29" ht="13">
      <c r="A661" s="168"/>
      <c r="B661" s="167"/>
      <c r="C661" s="165"/>
      <c r="D661" s="92"/>
      <c r="E661" s="92"/>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row>
    <row r="662" spans="1:29" ht="13">
      <c r="A662" s="168"/>
      <c r="B662" s="167"/>
      <c r="C662" s="165"/>
      <c r="D662" s="92"/>
      <c r="E662" s="92"/>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row>
    <row r="663" spans="1:29" ht="13">
      <c r="A663" s="168"/>
      <c r="B663" s="167"/>
      <c r="C663" s="165"/>
      <c r="D663" s="92"/>
      <c r="E663" s="92"/>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row>
    <row r="664" spans="1:29" ht="13">
      <c r="A664" s="168"/>
      <c r="B664" s="167"/>
      <c r="C664" s="165"/>
      <c r="D664" s="92"/>
      <c r="E664" s="92"/>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row>
    <row r="665" spans="1:29" ht="13">
      <c r="A665" s="168"/>
      <c r="B665" s="167"/>
      <c r="C665" s="165"/>
      <c r="D665" s="92"/>
      <c r="E665" s="92"/>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row>
    <row r="666" spans="1:29" ht="13">
      <c r="A666" s="168"/>
      <c r="B666" s="167"/>
      <c r="C666" s="165"/>
      <c r="D666" s="92"/>
      <c r="E666" s="92"/>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row>
    <row r="667" spans="1:29" ht="13">
      <c r="A667" s="168"/>
      <c r="B667" s="167"/>
      <c r="C667" s="165"/>
      <c r="D667" s="92"/>
      <c r="E667" s="92"/>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row>
    <row r="668" spans="1:29" ht="13">
      <c r="A668" s="168"/>
      <c r="B668" s="167"/>
      <c r="C668" s="165"/>
      <c r="D668" s="92"/>
      <c r="E668" s="92"/>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row>
    <row r="669" spans="1:29" ht="13">
      <c r="A669" s="168"/>
      <c r="B669" s="167"/>
      <c r="C669" s="165"/>
      <c r="D669" s="92"/>
      <c r="E669" s="92"/>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row>
    <row r="670" spans="1:29" ht="13">
      <c r="A670" s="168"/>
      <c r="B670" s="167"/>
      <c r="C670" s="165"/>
      <c r="D670" s="92"/>
      <c r="E670" s="92"/>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row>
    <row r="671" spans="1:29" ht="13">
      <c r="A671" s="168"/>
      <c r="B671" s="167"/>
      <c r="C671" s="165"/>
      <c r="D671" s="92"/>
      <c r="E671" s="92"/>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row>
    <row r="672" spans="1:29" ht="13">
      <c r="A672" s="168"/>
      <c r="B672" s="167"/>
      <c r="C672" s="165"/>
      <c r="D672" s="92"/>
      <c r="E672" s="92"/>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row>
    <row r="673" spans="1:29" ht="13">
      <c r="A673" s="168"/>
      <c r="B673" s="167"/>
      <c r="C673" s="165"/>
      <c r="D673" s="92"/>
      <c r="E673" s="92"/>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row>
    <row r="674" spans="1:29" ht="13">
      <c r="A674" s="168"/>
      <c r="B674" s="167"/>
      <c r="C674" s="165"/>
      <c r="D674" s="92"/>
      <c r="E674" s="92"/>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row>
    <row r="675" spans="1:29" ht="13">
      <c r="A675" s="168"/>
      <c r="B675" s="167"/>
      <c r="C675" s="165"/>
      <c r="D675" s="92"/>
      <c r="E675" s="92"/>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row>
    <row r="676" spans="1:29" ht="13">
      <c r="A676" s="168"/>
      <c r="B676" s="167"/>
      <c r="C676" s="165"/>
      <c r="D676" s="92"/>
      <c r="E676" s="92"/>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row>
    <row r="677" spans="1:29" ht="13">
      <c r="A677" s="168"/>
      <c r="B677" s="167"/>
      <c r="C677" s="165"/>
      <c r="D677" s="92"/>
      <c r="E677" s="92"/>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row>
    <row r="678" spans="1:29" ht="13">
      <c r="A678" s="168"/>
      <c r="B678" s="167"/>
      <c r="C678" s="165"/>
      <c r="D678" s="92"/>
      <c r="E678" s="92"/>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row>
    <row r="679" spans="1:29" ht="13">
      <c r="A679" s="168"/>
      <c r="B679" s="167"/>
      <c r="C679" s="165"/>
      <c r="D679" s="92"/>
      <c r="E679" s="92"/>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row>
    <row r="680" spans="1:29" ht="13">
      <c r="A680" s="168"/>
      <c r="B680" s="167"/>
      <c r="C680" s="165"/>
      <c r="D680" s="92"/>
      <c r="E680" s="92"/>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row>
    <row r="681" spans="1:29" ht="13">
      <c r="A681" s="168"/>
      <c r="B681" s="167"/>
      <c r="C681" s="165"/>
      <c r="D681" s="92"/>
      <c r="E681" s="92"/>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row>
    <row r="682" spans="1:29" ht="13">
      <c r="A682" s="168"/>
      <c r="B682" s="167"/>
      <c r="C682" s="165"/>
      <c r="D682" s="92"/>
      <c r="E682" s="92"/>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row>
    <row r="683" spans="1:29" ht="13">
      <c r="A683" s="168"/>
      <c r="B683" s="167"/>
      <c r="C683" s="165"/>
      <c r="D683" s="92"/>
      <c r="E683" s="92"/>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row>
    <row r="684" spans="1:29" ht="13">
      <c r="A684" s="168"/>
      <c r="B684" s="167"/>
      <c r="C684" s="165"/>
      <c r="D684" s="92"/>
      <c r="E684" s="92"/>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row>
    <row r="685" spans="1:29" ht="13">
      <c r="A685" s="168"/>
      <c r="B685" s="167"/>
      <c r="C685" s="165"/>
      <c r="D685" s="92"/>
      <c r="E685" s="92"/>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row>
    <row r="686" spans="1:29" ht="13">
      <c r="A686" s="168"/>
      <c r="B686" s="167"/>
      <c r="C686" s="165"/>
      <c r="D686" s="92"/>
      <c r="E686" s="92"/>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row>
    <row r="687" spans="1:29" ht="13">
      <c r="A687" s="168"/>
      <c r="B687" s="167"/>
      <c r="C687" s="165"/>
      <c r="D687" s="92"/>
      <c r="E687" s="92"/>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row>
    <row r="688" spans="1:29" ht="13">
      <c r="A688" s="168"/>
      <c r="B688" s="167"/>
      <c r="C688" s="165"/>
      <c r="D688" s="92"/>
      <c r="E688" s="92"/>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row>
    <row r="689" spans="1:29" ht="13">
      <c r="A689" s="168"/>
      <c r="B689" s="167"/>
      <c r="C689" s="165"/>
      <c r="D689" s="92"/>
      <c r="E689" s="92"/>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row>
    <row r="690" spans="1:29" ht="13">
      <c r="A690" s="168"/>
      <c r="B690" s="167"/>
      <c r="C690" s="165"/>
      <c r="D690" s="92"/>
      <c r="E690" s="92"/>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row>
    <row r="691" spans="1:29" ht="13">
      <c r="A691" s="168"/>
      <c r="B691" s="167"/>
      <c r="C691" s="165"/>
      <c r="D691" s="92"/>
      <c r="E691" s="92"/>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row>
    <row r="692" spans="1:29" ht="13">
      <c r="A692" s="168"/>
      <c r="B692" s="167"/>
      <c r="C692" s="165"/>
      <c r="D692" s="92"/>
      <c r="E692" s="92"/>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row>
    <row r="693" spans="1:29" ht="13">
      <c r="A693" s="168"/>
      <c r="B693" s="167"/>
      <c r="C693" s="165"/>
      <c r="D693" s="92"/>
      <c r="E693" s="92"/>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row>
    <row r="694" spans="1:29" ht="13">
      <c r="A694" s="168"/>
      <c r="B694" s="167"/>
      <c r="C694" s="165"/>
      <c r="D694" s="92"/>
      <c r="E694" s="92"/>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row>
    <row r="695" spans="1:29" ht="13">
      <c r="A695" s="168"/>
      <c r="B695" s="167"/>
      <c r="C695" s="165"/>
      <c r="D695" s="92"/>
      <c r="E695" s="92"/>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row>
    <row r="696" spans="1:29" ht="13">
      <c r="A696" s="168"/>
      <c r="B696" s="167"/>
      <c r="C696" s="165"/>
      <c r="D696" s="92"/>
      <c r="E696" s="92"/>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row>
    <row r="697" spans="1:29" ht="13">
      <c r="A697" s="168"/>
      <c r="B697" s="167"/>
      <c r="C697" s="165"/>
      <c r="D697" s="92"/>
      <c r="E697" s="92"/>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row>
    <row r="698" spans="1:29" ht="13">
      <c r="A698" s="168"/>
      <c r="B698" s="167"/>
      <c r="C698" s="165"/>
      <c r="D698" s="92"/>
      <c r="E698" s="92"/>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row>
    <row r="699" spans="1:29" ht="13">
      <c r="A699" s="168"/>
      <c r="B699" s="167"/>
      <c r="C699" s="165"/>
      <c r="D699" s="92"/>
      <c r="E699" s="92"/>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row>
    <row r="700" spans="1:29" ht="13">
      <c r="A700" s="168"/>
      <c r="B700" s="167"/>
      <c r="C700" s="165"/>
      <c r="D700" s="92"/>
      <c r="E700" s="92"/>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row>
    <row r="701" spans="1:29" ht="13">
      <c r="A701" s="168"/>
      <c r="B701" s="167"/>
      <c r="C701" s="165"/>
      <c r="D701" s="92"/>
      <c r="E701" s="92"/>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row>
    <row r="702" spans="1:29" ht="13">
      <c r="A702" s="168"/>
      <c r="B702" s="167"/>
      <c r="C702" s="165"/>
      <c r="D702" s="92"/>
      <c r="E702" s="92"/>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row>
    <row r="703" spans="1:29" ht="13">
      <c r="A703" s="168"/>
      <c r="B703" s="167"/>
      <c r="C703" s="165"/>
      <c r="D703" s="92"/>
      <c r="E703" s="92"/>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row>
    <row r="704" spans="1:29" ht="13">
      <c r="A704" s="168"/>
      <c r="B704" s="167"/>
      <c r="C704" s="165"/>
      <c r="D704" s="92"/>
      <c r="E704" s="92"/>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row>
    <row r="705" spans="1:29" ht="13">
      <c r="A705" s="168"/>
      <c r="B705" s="167"/>
      <c r="C705" s="165"/>
      <c r="D705" s="92"/>
      <c r="E705" s="92"/>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row>
    <row r="706" spans="1:29" ht="13">
      <c r="A706" s="168"/>
      <c r="B706" s="167"/>
      <c r="C706" s="165"/>
      <c r="D706" s="92"/>
      <c r="E706" s="92"/>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row>
    <row r="707" spans="1:29" ht="13">
      <c r="A707" s="168"/>
      <c r="B707" s="167"/>
      <c r="C707" s="165"/>
      <c r="D707" s="92"/>
      <c r="E707" s="92"/>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row>
    <row r="708" spans="1:29" ht="13">
      <c r="A708" s="168"/>
      <c r="B708" s="167"/>
      <c r="C708" s="165"/>
      <c r="D708" s="92"/>
      <c r="E708" s="92"/>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row>
    <row r="709" spans="1:29" ht="13">
      <c r="A709" s="168"/>
      <c r="B709" s="167"/>
      <c r="C709" s="165"/>
      <c r="D709" s="92"/>
      <c r="E709" s="92"/>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row>
    <row r="710" spans="1:29" ht="13">
      <c r="A710" s="168"/>
      <c r="B710" s="167"/>
      <c r="C710" s="165"/>
      <c r="D710" s="92"/>
      <c r="E710" s="92"/>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row>
    <row r="711" spans="1:29" ht="13">
      <c r="A711" s="168"/>
      <c r="B711" s="167"/>
      <c r="C711" s="165"/>
      <c r="D711" s="92"/>
      <c r="E711" s="92"/>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row>
    <row r="712" spans="1:29" ht="13">
      <c r="A712" s="168"/>
      <c r="B712" s="167"/>
      <c r="C712" s="165"/>
      <c r="D712" s="92"/>
      <c r="E712" s="92"/>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row>
    <row r="713" spans="1:29" ht="13">
      <c r="A713" s="168"/>
      <c r="B713" s="167"/>
      <c r="C713" s="165"/>
      <c r="D713" s="92"/>
      <c r="E713" s="92"/>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row>
    <row r="714" spans="1:29" ht="13">
      <c r="A714" s="168"/>
      <c r="B714" s="167"/>
      <c r="C714" s="165"/>
      <c r="D714" s="92"/>
      <c r="E714" s="92"/>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row>
    <row r="715" spans="1:29" ht="13">
      <c r="A715" s="168"/>
      <c r="B715" s="167"/>
      <c r="C715" s="165"/>
      <c r="D715" s="92"/>
      <c r="E715" s="92"/>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row>
    <row r="716" spans="1:29" ht="13">
      <c r="A716" s="168"/>
      <c r="B716" s="167"/>
      <c r="C716" s="165"/>
      <c r="D716" s="92"/>
      <c r="E716" s="92"/>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row>
    <row r="717" spans="1:29" ht="13">
      <c r="A717" s="168"/>
      <c r="B717" s="167"/>
      <c r="C717" s="165"/>
      <c r="D717" s="92"/>
      <c r="E717" s="92"/>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row>
    <row r="718" spans="1:29" ht="13">
      <c r="A718" s="168"/>
      <c r="B718" s="167"/>
      <c r="C718" s="165"/>
      <c r="D718" s="92"/>
      <c r="E718" s="92"/>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row>
    <row r="719" spans="1:29" ht="13">
      <c r="A719" s="168"/>
      <c r="B719" s="167"/>
      <c r="C719" s="165"/>
      <c r="D719" s="92"/>
      <c r="E719" s="92"/>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row>
    <row r="720" spans="1:29" ht="13">
      <c r="A720" s="168"/>
      <c r="B720" s="167"/>
      <c r="C720" s="165"/>
      <c r="D720" s="92"/>
      <c r="E720" s="92"/>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row>
    <row r="721" spans="1:29" ht="13">
      <c r="A721" s="168"/>
      <c r="B721" s="167"/>
      <c r="C721" s="165"/>
      <c r="D721" s="92"/>
      <c r="E721" s="92"/>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row>
    <row r="722" spans="1:29" ht="13">
      <c r="A722" s="168"/>
      <c r="B722" s="167"/>
      <c r="C722" s="165"/>
      <c r="D722" s="92"/>
      <c r="E722" s="92"/>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row>
    <row r="723" spans="1:29" ht="13">
      <c r="A723" s="168"/>
      <c r="B723" s="167"/>
      <c r="C723" s="165"/>
      <c r="D723" s="92"/>
      <c r="E723" s="92"/>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row>
    <row r="724" spans="1:29" ht="13">
      <c r="A724" s="168"/>
      <c r="B724" s="167"/>
      <c r="C724" s="165"/>
      <c r="D724" s="92"/>
      <c r="E724" s="92"/>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row>
    <row r="725" spans="1:29" ht="13">
      <c r="A725" s="168"/>
      <c r="B725" s="167"/>
      <c r="C725" s="165"/>
      <c r="D725" s="92"/>
      <c r="E725" s="92"/>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row>
    <row r="726" spans="1:29" ht="13">
      <c r="A726" s="168"/>
      <c r="B726" s="167"/>
      <c r="C726" s="165"/>
      <c r="D726" s="92"/>
      <c r="E726" s="92"/>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row>
    <row r="727" spans="1:29" ht="13">
      <c r="A727" s="168"/>
      <c r="B727" s="167"/>
      <c r="C727" s="165"/>
      <c r="D727" s="92"/>
      <c r="E727" s="92"/>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row>
    <row r="728" spans="1:29" ht="13">
      <c r="A728" s="168"/>
      <c r="B728" s="167"/>
      <c r="C728" s="165"/>
      <c r="D728" s="92"/>
      <c r="E728" s="92"/>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row>
    <row r="729" spans="1:29" ht="13">
      <c r="A729" s="168"/>
      <c r="B729" s="167"/>
      <c r="C729" s="165"/>
      <c r="D729" s="92"/>
      <c r="E729" s="92"/>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row>
    <row r="730" spans="1:29" ht="13">
      <c r="A730" s="168"/>
      <c r="B730" s="167"/>
      <c r="C730" s="165"/>
      <c r="D730" s="92"/>
      <c r="E730" s="92"/>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row>
    <row r="731" spans="1:29" ht="13">
      <c r="A731" s="168"/>
      <c r="B731" s="167"/>
      <c r="C731" s="165"/>
      <c r="D731" s="92"/>
      <c r="E731" s="92"/>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row>
    <row r="732" spans="1:29" ht="13">
      <c r="A732" s="168"/>
      <c r="B732" s="167"/>
      <c r="C732" s="165"/>
      <c r="D732" s="92"/>
      <c r="E732" s="92"/>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row>
    <row r="733" spans="1:29" ht="13">
      <c r="A733" s="168"/>
      <c r="B733" s="167"/>
      <c r="C733" s="165"/>
      <c r="D733" s="92"/>
      <c r="E733" s="92"/>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row>
    <row r="734" spans="1:29" ht="13">
      <c r="A734" s="168"/>
      <c r="B734" s="167"/>
      <c r="C734" s="165"/>
      <c r="D734" s="92"/>
      <c r="E734" s="92"/>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row>
    <row r="735" spans="1:29" ht="13">
      <c r="A735" s="168"/>
      <c r="B735" s="167"/>
      <c r="C735" s="165"/>
      <c r="D735" s="92"/>
      <c r="E735" s="92"/>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row>
    <row r="736" spans="1:29" ht="13">
      <c r="A736" s="168"/>
      <c r="B736" s="167"/>
      <c r="C736" s="165"/>
      <c r="D736" s="92"/>
      <c r="E736" s="92"/>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row>
    <row r="737" spans="1:29" ht="13">
      <c r="A737" s="168"/>
      <c r="B737" s="167"/>
      <c r="C737" s="165"/>
      <c r="D737" s="92"/>
      <c r="E737" s="92"/>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row>
    <row r="738" spans="1:29" ht="13">
      <c r="A738" s="168"/>
      <c r="B738" s="167"/>
      <c r="C738" s="165"/>
      <c r="D738" s="92"/>
      <c r="E738" s="92"/>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row>
    <row r="739" spans="1:29" ht="13">
      <c r="A739" s="168"/>
      <c r="B739" s="167"/>
      <c r="C739" s="165"/>
      <c r="D739" s="92"/>
      <c r="E739" s="92"/>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row>
    <row r="740" spans="1:29" ht="13">
      <c r="A740" s="168"/>
      <c r="B740" s="167"/>
      <c r="C740" s="165"/>
      <c r="D740" s="92"/>
      <c r="E740" s="92"/>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row>
    <row r="741" spans="1:29" ht="13">
      <c r="A741" s="168"/>
      <c r="B741" s="167"/>
      <c r="C741" s="165"/>
      <c r="D741" s="92"/>
      <c r="E741" s="92"/>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row>
    <row r="742" spans="1:29" ht="13">
      <c r="A742" s="168"/>
      <c r="B742" s="167"/>
      <c r="C742" s="165"/>
      <c r="D742" s="92"/>
      <c r="E742" s="92"/>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row>
    <row r="743" spans="1:29" ht="13">
      <c r="A743" s="168"/>
      <c r="B743" s="167"/>
      <c r="C743" s="165"/>
      <c r="D743" s="92"/>
      <c r="E743" s="92"/>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row>
    <row r="744" spans="1:29" ht="13">
      <c r="A744" s="168"/>
      <c r="B744" s="167"/>
      <c r="C744" s="165"/>
      <c r="D744" s="92"/>
      <c r="E744" s="92"/>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row>
    <row r="745" spans="1:29" ht="13">
      <c r="A745" s="168"/>
      <c r="B745" s="167"/>
      <c r="C745" s="165"/>
      <c r="D745" s="92"/>
      <c r="E745" s="92"/>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row>
    <row r="746" spans="1:29" ht="13">
      <c r="A746" s="168"/>
      <c r="B746" s="167"/>
      <c r="C746" s="165"/>
      <c r="D746" s="92"/>
      <c r="E746" s="92"/>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row>
    <row r="747" spans="1:29" ht="13">
      <c r="A747" s="168"/>
      <c r="B747" s="167"/>
      <c r="C747" s="165"/>
      <c r="D747" s="92"/>
      <c r="E747" s="92"/>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row>
    <row r="748" spans="1:29" ht="13">
      <c r="A748" s="168"/>
      <c r="B748" s="167"/>
      <c r="C748" s="165"/>
      <c r="D748" s="92"/>
      <c r="E748" s="92"/>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row>
    <row r="749" spans="1:29" ht="13">
      <c r="A749" s="168"/>
      <c r="B749" s="167"/>
      <c r="C749" s="165"/>
      <c r="D749" s="92"/>
      <c r="E749" s="92"/>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row>
    <row r="750" spans="1:29" ht="13">
      <c r="A750" s="168"/>
      <c r="B750" s="167"/>
      <c r="C750" s="165"/>
      <c r="D750" s="92"/>
      <c r="E750" s="92"/>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row>
    <row r="751" spans="1:29" ht="13">
      <c r="A751" s="168"/>
      <c r="B751" s="167"/>
      <c r="C751" s="165"/>
      <c r="D751" s="92"/>
      <c r="E751" s="92"/>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row>
    <row r="752" spans="1:29" ht="13">
      <c r="A752" s="168"/>
      <c r="B752" s="167"/>
      <c r="C752" s="165"/>
      <c r="D752" s="92"/>
      <c r="E752" s="92"/>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row>
    <row r="753" spans="1:29" ht="13">
      <c r="A753" s="168"/>
      <c r="B753" s="167"/>
      <c r="C753" s="165"/>
      <c r="D753" s="92"/>
      <c r="E753" s="92"/>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row>
    <row r="754" spans="1:29" ht="13">
      <c r="A754" s="168"/>
      <c r="B754" s="167"/>
      <c r="C754" s="165"/>
      <c r="D754" s="92"/>
      <c r="E754" s="92"/>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row>
    <row r="755" spans="1:29" ht="13">
      <c r="A755" s="168"/>
      <c r="B755" s="167"/>
      <c r="C755" s="165"/>
      <c r="D755" s="92"/>
      <c r="E755" s="92"/>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row>
    <row r="756" spans="1:29" ht="13">
      <c r="A756" s="168"/>
      <c r="B756" s="167"/>
      <c r="C756" s="165"/>
      <c r="D756" s="92"/>
      <c r="E756" s="92"/>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row>
    <row r="757" spans="1:29" ht="13">
      <c r="A757" s="168"/>
      <c r="B757" s="167"/>
      <c r="C757" s="165"/>
      <c r="D757" s="92"/>
      <c r="E757" s="92"/>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row>
    <row r="758" spans="1:29" ht="13">
      <c r="A758" s="168"/>
      <c r="B758" s="167"/>
      <c r="C758" s="165"/>
      <c r="D758" s="92"/>
      <c r="E758" s="92"/>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row>
    <row r="759" spans="1:29" ht="13">
      <c r="A759" s="168"/>
      <c r="B759" s="167"/>
      <c r="C759" s="165"/>
      <c r="D759" s="92"/>
      <c r="E759" s="92"/>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row>
    <row r="760" spans="1:29" ht="13">
      <c r="A760" s="168"/>
      <c r="B760" s="167"/>
      <c r="C760" s="165"/>
      <c r="D760" s="92"/>
      <c r="E760" s="92"/>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row>
    <row r="761" spans="1:29" ht="13">
      <c r="A761" s="168"/>
      <c r="B761" s="167"/>
      <c r="C761" s="165"/>
      <c r="D761" s="92"/>
      <c r="E761" s="92"/>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row>
    <row r="762" spans="1:29" ht="13">
      <c r="A762" s="168"/>
      <c r="B762" s="167"/>
      <c r="C762" s="165"/>
      <c r="D762" s="92"/>
      <c r="E762" s="92"/>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row>
    <row r="763" spans="1:29" ht="13">
      <c r="A763" s="168"/>
      <c r="B763" s="167"/>
      <c r="C763" s="165"/>
      <c r="D763" s="92"/>
      <c r="E763" s="92"/>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row>
    <row r="764" spans="1:29" ht="13">
      <c r="A764" s="168"/>
      <c r="B764" s="167"/>
      <c r="C764" s="165"/>
      <c r="D764" s="92"/>
      <c r="E764" s="92"/>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row>
    <row r="765" spans="1:29" ht="13">
      <c r="A765" s="168"/>
      <c r="B765" s="167"/>
      <c r="C765" s="165"/>
      <c r="D765" s="92"/>
      <c r="E765" s="92"/>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row>
    <row r="766" spans="1:29" ht="13">
      <c r="A766" s="168"/>
      <c r="B766" s="167"/>
      <c r="C766" s="165"/>
      <c r="D766" s="92"/>
      <c r="E766" s="92"/>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row>
    <row r="767" spans="1:29" ht="13">
      <c r="A767" s="168"/>
      <c r="B767" s="167"/>
      <c r="C767" s="165"/>
      <c r="D767" s="92"/>
      <c r="E767" s="92"/>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row>
    <row r="768" spans="1:29" ht="13">
      <c r="A768" s="168"/>
      <c r="B768" s="167"/>
      <c r="C768" s="165"/>
      <c r="D768" s="92"/>
      <c r="E768" s="92"/>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row>
    <row r="769" spans="1:29" ht="13">
      <c r="A769" s="168"/>
      <c r="B769" s="167"/>
      <c r="C769" s="165"/>
      <c r="D769" s="92"/>
      <c r="E769" s="92"/>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row>
    <row r="770" spans="1:29" ht="13">
      <c r="A770" s="168"/>
      <c r="B770" s="167"/>
      <c r="C770" s="165"/>
      <c r="D770" s="92"/>
      <c r="E770" s="92"/>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row>
    <row r="771" spans="1:29" ht="13">
      <c r="A771" s="168"/>
      <c r="B771" s="167"/>
      <c r="C771" s="165"/>
      <c r="D771" s="92"/>
      <c r="E771" s="92"/>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row>
    <row r="772" spans="1:29" ht="13">
      <c r="A772" s="168"/>
      <c r="B772" s="167"/>
      <c r="C772" s="165"/>
      <c r="D772" s="92"/>
      <c r="E772" s="92"/>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row>
    <row r="773" spans="1:29" ht="13">
      <c r="A773" s="168"/>
      <c r="B773" s="167"/>
      <c r="C773" s="165"/>
      <c r="D773" s="92"/>
      <c r="E773" s="92"/>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row>
    <row r="774" spans="1:29" ht="13">
      <c r="A774" s="168"/>
      <c r="B774" s="167"/>
      <c r="C774" s="165"/>
      <c r="D774" s="92"/>
      <c r="E774" s="92"/>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row>
    <row r="775" spans="1:29" ht="13">
      <c r="A775" s="168"/>
      <c r="B775" s="167"/>
      <c r="C775" s="165"/>
      <c r="D775" s="92"/>
      <c r="E775" s="92"/>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row>
    <row r="776" spans="1:29" ht="13">
      <c r="A776" s="168"/>
      <c r="B776" s="167"/>
      <c r="C776" s="165"/>
      <c r="D776" s="92"/>
      <c r="E776" s="92"/>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row>
    <row r="777" spans="1:29" ht="13">
      <c r="A777" s="168"/>
      <c r="B777" s="167"/>
      <c r="C777" s="165"/>
      <c r="D777" s="92"/>
      <c r="E777" s="92"/>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row>
    <row r="778" spans="1:29" ht="13">
      <c r="A778" s="168"/>
      <c r="B778" s="167"/>
      <c r="C778" s="165"/>
      <c r="D778" s="92"/>
      <c r="E778" s="92"/>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row>
    <row r="779" spans="1:29" ht="13">
      <c r="A779" s="168"/>
      <c r="B779" s="167"/>
      <c r="C779" s="165"/>
      <c r="D779" s="92"/>
      <c r="E779" s="92"/>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row>
    <row r="780" spans="1:29" ht="13">
      <c r="A780" s="168"/>
      <c r="B780" s="167"/>
      <c r="C780" s="165"/>
      <c r="D780" s="92"/>
      <c r="E780" s="92"/>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row>
    <row r="781" spans="1:29" ht="13">
      <c r="A781" s="168"/>
      <c r="B781" s="167"/>
      <c r="C781" s="165"/>
      <c r="D781" s="92"/>
      <c r="E781" s="92"/>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row>
    <row r="782" spans="1:29" ht="13">
      <c r="A782" s="168"/>
      <c r="B782" s="167"/>
      <c r="C782" s="165"/>
      <c r="D782" s="92"/>
      <c r="E782" s="92"/>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row>
    <row r="783" spans="1:29" ht="13">
      <c r="A783" s="168"/>
      <c r="B783" s="167"/>
      <c r="C783" s="165"/>
      <c r="D783" s="92"/>
      <c r="E783" s="92"/>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row>
    <row r="784" spans="1:29" ht="13">
      <c r="A784" s="168"/>
      <c r="B784" s="167"/>
      <c r="C784" s="165"/>
      <c r="D784" s="92"/>
      <c r="E784" s="92"/>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row>
    <row r="785" spans="1:29" ht="13">
      <c r="A785" s="168"/>
      <c r="B785" s="167"/>
      <c r="C785" s="165"/>
      <c r="D785" s="92"/>
      <c r="E785" s="92"/>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row>
    <row r="786" spans="1:29" ht="13">
      <c r="A786" s="168"/>
      <c r="B786" s="167"/>
      <c r="C786" s="165"/>
      <c r="D786" s="92"/>
      <c r="E786" s="92"/>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row>
    <row r="787" spans="1:29" ht="13">
      <c r="A787" s="168"/>
      <c r="B787" s="167"/>
      <c r="C787" s="165"/>
      <c r="D787" s="92"/>
      <c r="E787" s="92"/>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row>
    <row r="788" spans="1:29" ht="13">
      <c r="A788" s="168"/>
      <c r="B788" s="167"/>
      <c r="C788" s="165"/>
      <c r="D788" s="92"/>
      <c r="E788" s="92"/>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row>
    <row r="789" spans="1:29" ht="13">
      <c r="A789" s="168"/>
      <c r="B789" s="167"/>
      <c r="C789" s="165"/>
      <c r="D789" s="92"/>
      <c r="E789" s="92"/>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row>
    <row r="790" spans="1:29" ht="13">
      <c r="A790" s="168"/>
      <c r="B790" s="167"/>
      <c r="C790" s="165"/>
      <c r="D790" s="92"/>
      <c r="E790" s="92"/>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row>
    <row r="791" spans="1:29" ht="13">
      <c r="A791" s="168"/>
      <c r="B791" s="167"/>
      <c r="C791" s="165"/>
      <c r="D791" s="92"/>
      <c r="E791" s="92"/>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row>
    <row r="792" spans="1:29" ht="13">
      <c r="A792" s="168"/>
      <c r="B792" s="167"/>
      <c r="C792" s="165"/>
      <c r="D792" s="92"/>
      <c r="E792" s="92"/>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row>
    <row r="793" spans="1:29" ht="13">
      <c r="A793" s="168"/>
      <c r="B793" s="167"/>
      <c r="C793" s="165"/>
      <c r="D793" s="92"/>
      <c r="E793" s="92"/>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row>
    <row r="794" spans="1:29" ht="13">
      <c r="A794" s="168"/>
      <c r="B794" s="167"/>
      <c r="C794" s="165"/>
      <c r="D794" s="92"/>
      <c r="E794" s="92"/>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row>
    <row r="795" spans="1:29" ht="13">
      <c r="A795" s="168"/>
      <c r="B795" s="167"/>
      <c r="C795" s="165"/>
      <c r="D795" s="92"/>
      <c r="E795" s="92"/>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row>
    <row r="796" spans="1:29" ht="13">
      <c r="A796" s="168"/>
      <c r="B796" s="167"/>
      <c r="C796" s="165"/>
      <c r="D796" s="92"/>
      <c r="E796" s="92"/>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row>
    <row r="797" spans="1:29" ht="13">
      <c r="A797" s="168"/>
      <c r="B797" s="167"/>
      <c r="C797" s="165"/>
      <c r="D797" s="92"/>
      <c r="E797" s="92"/>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row>
    <row r="798" spans="1:29" ht="13">
      <c r="A798" s="168"/>
      <c r="B798" s="167"/>
      <c r="C798" s="165"/>
      <c r="D798" s="92"/>
      <c r="E798" s="92"/>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row>
    <row r="799" spans="1:29" ht="13">
      <c r="A799" s="168"/>
      <c r="B799" s="167"/>
      <c r="C799" s="165"/>
      <c r="D799" s="92"/>
      <c r="E799" s="92"/>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row>
    <row r="800" spans="1:29" ht="13">
      <c r="A800" s="168"/>
      <c r="B800" s="167"/>
      <c r="C800" s="165"/>
      <c r="D800" s="92"/>
      <c r="E800" s="92"/>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row>
    <row r="801" spans="1:29" ht="13">
      <c r="A801" s="168"/>
      <c r="B801" s="167"/>
      <c r="C801" s="165"/>
      <c r="D801" s="92"/>
      <c r="E801" s="92"/>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row>
    <row r="802" spans="1:29" ht="13">
      <c r="A802" s="168"/>
      <c r="B802" s="167"/>
      <c r="C802" s="165"/>
      <c r="D802" s="92"/>
      <c r="E802" s="92"/>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row>
    <row r="803" spans="1:29" ht="13">
      <c r="A803" s="168"/>
      <c r="B803" s="167"/>
      <c r="C803" s="165"/>
      <c r="D803" s="92"/>
      <c r="E803" s="92"/>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row>
    <row r="804" spans="1:29" ht="13">
      <c r="A804" s="168"/>
      <c r="B804" s="167"/>
      <c r="C804" s="165"/>
      <c r="D804" s="92"/>
      <c r="E804" s="92"/>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row>
    <row r="805" spans="1:29" ht="13">
      <c r="A805" s="168"/>
      <c r="B805" s="167"/>
      <c r="C805" s="165"/>
      <c r="D805" s="92"/>
      <c r="E805" s="92"/>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row>
    <row r="806" spans="1:29" ht="13">
      <c r="A806" s="168"/>
      <c r="B806" s="167"/>
      <c r="C806" s="165"/>
      <c r="D806" s="92"/>
      <c r="E806" s="92"/>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row>
    <row r="807" spans="1:29" ht="13">
      <c r="A807" s="168"/>
      <c r="B807" s="167"/>
      <c r="C807" s="165"/>
      <c r="D807" s="92"/>
      <c r="E807" s="92"/>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row>
    <row r="808" spans="1:29" ht="13">
      <c r="A808" s="168"/>
      <c r="B808" s="167"/>
      <c r="C808" s="165"/>
      <c r="D808" s="92"/>
      <c r="E808" s="92"/>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row>
    <row r="809" spans="1:29" ht="13">
      <c r="A809" s="168"/>
      <c r="B809" s="167"/>
      <c r="C809" s="165"/>
      <c r="D809" s="92"/>
      <c r="E809" s="92"/>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row>
    <row r="810" spans="1:29" ht="13">
      <c r="A810" s="168"/>
      <c r="B810" s="167"/>
      <c r="C810" s="165"/>
      <c r="D810" s="92"/>
      <c r="E810" s="92"/>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row>
    <row r="811" spans="1:29" ht="13">
      <c r="A811" s="168"/>
      <c r="B811" s="167"/>
      <c r="C811" s="165"/>
      <c r="D811" s="92"/>
      <c r="E811" s="92"/>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row>
    <row r="812" spans="1:29" ht="13">
      <c r="A812" s="168"/>
      <c r="B812" s="167"/>
      <c r="C812" s="165"/>
      <c r="D812" s="92"/>
      <c r="E812" s="92"/>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row>
    <row r="813" spans="1:29" ht="13">
      <c r="A813" s="168"/>
      <c r="B813" s="167"/>
      <c r="C813" s="165"/>
      <c r="D813" s="92"/>
      <c r="E813" s="92"/>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row>
    <row r="814" spans="1:29" ht="13">
      <c r="A814" s="168"/>
      <c r="B814" s="167"/>
      <c r="C814" s="165"/>
      <c r="D814" s="92"/>
      <c r="E814" s="92"/>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row>
    <row r="815" spans="1:29" ht="13">
      <c r="A815" s="168"/>
      <c r="B815" s="167"/>
      <c r="C815" s="165"/>
      <c r="D815" s="92"/>
      <c r="E815" s="92"/>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row>
    <row r="816" spans="1:29" ht="13">
      <c r="A816" s="168"/>
      <c r="B816" s="167"/>
      <c r="C816" s="165"/>
      <c r="D816" s="92"/>
      <c r="E816" s="92"/>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row>
    <row r="817" spans="1:29" ht="13">
      <c r="A817" s="168"/>
      <c r="B817" s="167"/>
      <c r="C817" s="165"/>
      <c r="D817" s="92"/>
      <c r="E817" s="92"/>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row>
    <row r="818" spans="1:29" ht="13">
      <c r="A818" s="168"/>
      <c r="B818" s="167"/>
      <c r="C818" s="165"/>
      <c r="D818" s="92"/>
      <c r="E818" s="92"/>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row>
    <row r="819" spans="1:29" ht="13">
      <c r="A819" s="168"/>
      <c r="B819" s="167"/>
      <c r="C819" s="165"/>
      <c r="D819" s="92"/>
      <c r="E819" s="92"/>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row>
    <row r="820" spans="1:29" ht="13">
      <c r="A820" s="168"/>
      <c r="B820" s="167"/>
      <c r="C820" s="165"/>
      <c r="D820" s="92"/>
      <c r="E820" s="92"/>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row>
    <row r="821" spans="1:29" ht="13">
      <c r="A821" s="168"/>
      <c r="B821" s="167"/>
      <c r="C821" s="165"/>
      <c r="D821" s="92"/>
      <c r="E821" s="92"/>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row>
    <row r="822" spans="1:29" ht="13">
      <c r="A822" s="168"/>
      <c r="B822" s="167"/>
      <c r="C822" s="165"/>
      <c r="D822" s="92"/>
      <c r="E822" s="92"/>
      <c r="F822" s="168"/>
      <c r="G822" s="168"/>
      <c r="H822" s="168"/>
      <c r="I822" s="168"/>
      <c r="J822" s="168"/>
      <c r="K822" s="168"/>
      <c r="L822" s="168"/>
      <c r="M822" s="168"/>
      <c r="N822" s="168"/>
      <c r="O822" s="168"/>
      <c r="P822" s="168"/>
      <c r="Q822" s="168"/>
      <c r="R822" s="168"/>
      <c r="S822" s="168"/>
      <c r="T822" s="168"/>
      <c r="U822" s="168"/>
      <c r="V822" s="168"/>
      <c r="W822" s="168"/>
      <c r="X822" s="168"/>
      <c r="Y822" s="168"/>
      <c r="Z822" s="168"/>
      <c r="AA822" s="168"/>
      <c r="AB822" s="168"/>
      <c r="AC822" s="168"/>
    </row>
    <row r="823" spans="1:29" ht="13">
      <c r="A823" s="168"/>
      <c r="B823" s="167"/>
      <c r="C823" s="165"/>
      <c r="D823" s="92"/>
      <c r="E823" s="92"/>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row>
    <row r="824" spans="1:29" ht="13">
      <c r="A824" s="168"/>
      <c r="B824" s="167"/>
      <c r="C824" s="165"/>
      <c r="D824" s="92"/>
      <c r="E824" s="92"/>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row>
    <row r="825" spans="1:29" ht="13">
      <c r="A825" s="168"/>
      <c r="B825" s="167"/>
      <c r="C825" s="165"/>
      <c r="D825" s="92"/>
      <c r="E825" s="92"/>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row>
    <row r="826" spans="1:29" ht="13">
      <c r="A826" s="168"/>
      <c r="B826" s="167"/>
      <c r="C826" s="165"/>
      <c r="D826" s="92"/>
      <c r="E826" s="92"/>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row>
    <row r="827" spans="1:29" ht="13">
      <c r="A827" s="168"/>
      <c r="B827" s="167"/>
      <c r="C827" s="165"/>
      <c r="D827" s="92"/>
      <c r="E827" s="92"/>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row>
    <row r="828" spans="1:29" ht="13">
      <c r="A828" s="168"/>
      <c r="B828" s="167"/>
      <c r="C828" s="165"/>
      <c r="D828" s="92"/>
      <c r="E828" s="92"/>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row>
    <row r="829" spans="1:29" ht="13">
      <c r="A829" s="168"/>
      <c r="B829" s="167"/>
      <c r="C829" s="165"/>
      <c r="D829" s="92"/>
      <c r="E829" s="92"/>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row>
    <row r="830" spans="1:29" ht="13">
      <c r="A830" s="168"/>
      <c r="B830" s="167"/>
      <c r="C830" s="165"/>
      <c r="D830" s="92"/>
      <c r="E830" s="92"/>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row>
    <row r="831" spans="1:29" ht="13">
      <c r="A831" s="168"/>
      <c r="B831" s="167"/>
      <c r="C831" s="165"/>
      <c r="D831" s="92"/>
      <c r="E831" s="92"/>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row>
    <row r="832" spans="1:29" ht="13">
      <c r="A832" s="168"/>
      <c r="B832" s="167"/>
      <c r="C832" s="165"/>
      <c r="D832" s="92"/>
      <c r="E832" s="92"/>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row>
    <row r="833" spans="1:29" ht="13">
      <c r="A833" s="168"/>
      <c r="B833" s="167"/>
      <c r="C833" s="165"/>
      <c r="D833" s="92"/>
      <c r="E833" s="92"/>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row>
    <row r="834" spans="1:29" ht="13">
      <c r="A834" s="168"/>
      <c r="B834" s="167"/>
      <c r="C834" s="165"/>
      <c r="D834" s="92"/>
      <c r="E834" s="92"/>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row>
    <row r="835" spans="1:29" ht="13">
      <c r="A835" s="168"/>
      <c r="B835" s="167"/>
      <c r="C835" s="165"/>
      <c r="D835" s="92"/>
      <c r="E835" s="92"/>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row>
    <row r="836" spans="1:29" ht="13">
      <c r="A836" s="168"/>
      <c r="B836" s="167"/>
      <c r="C836" s="165"/>
      <c r="D836" s="92"/>
      <c r="E836" s="92"/>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row>
    <row r="837" spans="1:29" ht="13">
      <c r="A837" s="168"/>
      <c r="B837" s="167"/>
      <c r="C837" s="165"/>
      <c r="D837" s="92"/>
      <c r="E837" s="92"/>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row>
    <row r="838" spans="1:29" ht="13">
      <c r="A838" s="168"/>
      <c r="B838" s="167"/>
      <c r="C838" s="165"/>
      <c r="D838" s="92"/>
      <c r="E838" s="92"/>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row>
    <row r="839" spans="1:29" ht="13">
      <c r="A839" s="168"/>
      <c r="B839" s="167"/>
      <c r="C839" s="165"/>
      <c r="D839" s="92"/>
      <c r="E839" s="92"/>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row>
    <row r="840" spans="1:29" ht="13">
      <c r="A840" s="168"/>
      <c r="B840" s="167"/>
      <c r="C840" s="165"/>
      <c r="D840" s="92"/>
      <c r="E840" s="92"/>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row>
    <row r="841" spans="1:29" ht="13">
      <c r="A841" s="168"/>
      <c r="B841" s="167"/>
      <c r="C841" s="165"/>
      <c r="D841" s="92"/>
      <c r="E841" s="92"/>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row>
    <row r="842" spans="1:29" ht="13">
      <c r="A842" s="168"/>
      <c r="B842" s="167"/>
      <c r="C842" s="165"/>
      <c r="D842" s="92"/>
      <c r="E842" s="92"/>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row>
    <row r="843" spans="1:29" ht="13">
      <c r="A843" s="168"/>
      <c r="B843" s="167"/>
      <c r="C843" s="165"/>
      <c r="D843" s="92"/>
      <c r="E843" s="92"/>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row>
    <row r="844" spans="1:29" ht="13">
      <c r="A844" s="168"/>
      <c r="B844" s="167"/>
      <c r="C844" s="165"/>
      <c r="D844" s="92"/>
      <c r="E844" s="92"/>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row>
    <row r="845" spans="1:29" ht="13">
      <c r="A845" s="168"/>
      <c r="B845" s="167"/>
      <c r="C845" s="165"/>
      <c r="D845" s="92"/>
      <c r="E845" s="92"/>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row>
    <row r="846" spans="1:29" ht="13">
      <c r="A846" s="168"/>
      <c r="B846" s="167"/>
      <c r="C846" s="165"/>
      <c r="D846" s="92"/>
      <c r="E846" s="92"/>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row>
    <row r="847" spans="1:29" ht="13">
      <c r="A847" s="168"/>
      <c r="B847" s="167"/>
      <c r="C847" s="165"/>
      <c r="D847" s="92"/>
      <c r="E847" s="92"/>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row>
    <row r="848" spans="1:29" ht="13">
      <c r="A848" s="168"/>
      <c r="B848" s="167"/>
      <c r="C848" s="165"/>
      <c r="D848" s="92"/>
      <c r="E848" s="92"/>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row>
    <row r="849" spans="1:29" ht="13">
      <c r="A849" s="168"/>
      <c r="B849" s="167"/>
      <c r="C849" s="165"/>
      <c r="D849" s="92"/>
      <c r="E849" s="92"/>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row>
    <row r="850" spans="1:29" ht="13">
      <c r="A850" s="168"/>
      <c r="B850" s="167"/>
      <c r="C850" s="165"/>
      <c r="D850" s="92"/>
      <c r="E850" s="92"/>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row>
    <row r="851" spans="1:29" ht="13">
      <c r="A851" s="168"/>
      <c r="B851" s="167"/>
      <c r="C851" s="165"/>
      <c r="D851" s="92"/>
      <c r="E851" s="92"/>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row>
    <row r="852" spans="1:29" ht="13">
      <c r="A852" s="168"/>
      <c r="B852" s="167"/>
      <c r="C852" s="165"/>
      <c r="D852" s="92"/>
      <c r="E852" s="92"/>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row>
    <row r="853" spans="1:29" ht="13">
      <c r="A853" s="168"/>
      <c r="B853" s="167"/>
      <c r="C853" s="165"/>
      <c r="D853" s="92"/>
      <c r="E853" s="92"/>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row>
    <row r="854" spans="1:29" ht="13">
      <c r="A854" s="168"/>
      <c r="B854" s="167"/>
      <c r="C854" s="165"/>
      <c r="D854" s="92"/>
      <c r="E854" s="92"/>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row>
    <row r="855" spans="1:29" ht="13">
      <c r="A855" s="168"/>
      <c r="B855" s="167"/>
      <c r="C855" s="165"/>
      <c r="D855" s="92"/>
      <c r="E855" s="92"/>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row>
    <row r="856" spans="1:29" ht="13">
      <c r="A856" s="168"/>
      <c r="B856" s="167"/>
      <c r="C856" s="165"/>
      <c r="D856" s="92"/>
      <c r="E856" s="92"/>
      <c r="F856" s="168"/>
      <c r="G856" s="168"/>
      <c r="H856" s="168"/>
      <c r="I856" s="168"/>
      <c r="J856" s="168"/>
      <c r="K856" s="168"/>
      <c r="L856" s="168"/>
      <c r="M856" s="168"/>
      <c r="N856" s="168"/>
      <c r="O856" s="168"/>
      <c r="P856" s="168"/>
      <c r="Q856" s="168"/>
      <c r="R856" s="168"/>
      <c r="S856" s="168"/>
      <c r="T856" s="168"/>
      <c r="U856" s="168"/>
      <c r="V856" s="168"/>
      <c r="W856" s="168"/>
      <c r="X856" s="168"/>
      <c r="Y856" s="168"/>
      <c r="Z856" s="168"/>
      <c r="AA856" s="168"/>
      <c r="AB856" s="168"/>
      <c r="AC856" s="168"/>
    </row>
    <row r="857" spans="1:29" ht="13">
      <c r="A857" s="168"/>
      <c r="B857" s="167"/>
      <c r="C857" s="165"/>
      <c r="D857" s="92"/>
      <c r="E857" s="92"/>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row>
    <row r="858" spans="1:29" ht="13">
      <c r="A858" s="168"/>
      <c r="B858" s="167"/>
      <c r="C858" s="165"/>
      <c r="D858" s="92"/>
      <c r="E858" s="92"/>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row>
    <row r="859" spans="1:29" ht="13">
      <c r="A859" s="168"/>
      <c r="B859" s="167"/>
      <c r="C859" s="165"/>
      <c r="D859" s="92"/>
      <c r="E859" s="92"/>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row>
    <row r="860" spans="1:29" ht="13">
      <c r="A860" s="168"/>
      <c r="B860" s="167"/>
      <c r="C860" s="165"/>
      <c r="D860" s="92"/>
      <c r="E860" s="92"/>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row>
    <row r="861" spans="1:29" ht="13">
      <c r="A861" s="168"/>
      <c r="B861" s="167"/>
      <c r="C861" s="165"/>
      <c r="D861" s="92"/>
      <c r="E861" s="92"/>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row>
    <row r="862" spans="1:29" ht="13">
      <c r="A862" s="168"/>
      <c r="B862" s="167"/>
      <c r="C862" s="165"/>
      <c r="D862" s="92"/>
      <c r="E862" s="92"/>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row>
    <row r="863" spans="1:29" ht="13">
      <c r="A863" s="168"/>
      <c r="B863" s="167"/>
      <c r="C863" s="165"/>
      <c r="D863" s="92"/>
      <c r="E863" s="92"/>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row>
    <row r="864" spans="1:29" ht="13">
      <c r="A864" s="168"/>
      <c r="B864" s="167"/>
      <c r="C864" s="165"/>
      <c r="D864" s="92"/>
      <c r="E864" s="92"/>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row>
    <row r="865" spans="1:29" ht="13">
      <c r="A865" s="168"/>
      <c r="B865" s="167"/>
      <c r="C865" s="165"/>
      <c r="D865" s="92"/>
      <c r="E865" s="92"/>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row>
    <row r="866" spans="1:29" ht="13">
      <c r="A866" s="168"/>
      <c r="B866" s="167"/>
      <c r="C866" s="165"/>
      <c r="D866" s="92"/>
      <c r="E866" s="92"/>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row>
    <row r="867" spans="1:29" ht="13">
      <c r="A867" s="168"/>
      <c r="B867" s="167"/>
      <c r="C867" s="165"/>
      <c r="D867" s="92"/>
      <c r="E867" s="92"/>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row>
    <row r="868" spans="1:29" ht="13">
      <c r="A868" s="168"/>
      <c r="B868" s="167"/>
      <c r="C868" s="165"/>
      <c r="D868" s="92"/>
      <c r="E868" s="92"/>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row>
    <row r="869" spans="1:29" ht="13">
      <c r="A869" s="168"/>
      <c r="B869" s="167"/>
      <c r="C869" s="165"/>
      <c r="D869" s="92"/>
      <c r="E869" s="92"/>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row>
    <row r="870" spans="1:29" ht="13">
      <c r="A870" s="168"/>
      <c r="B870" s="167"/>
      <c r="C870" s="165"/>
      <c r="D870" s="92"/>
      <c r="E870" s="92"/>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row>
    <row r="871" spans="1:29" ht="13">
      <c r="A871" s="168"/>
      <c r="B871" s="167"/>
      <c r="C871" s="165"/>
      <c r="D871" s="92"/>
      <c r="E871" s="92"/>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row>
    <row r="872" spans="1:29" ht="13">
      <c r="A872" s="168"/>
      <c r="B872" s="167"/>
      <c r="C872" s="165"/>
      <c r="D872" s="92"/>
      <c r="E872" s="92"/>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row>
    <row r="873" spans="1:29" ht="13">
      <c r="A873" s="168"/>
      <c r="B873" s="167"/>
      <c r="C873" s="165"/>
      <c r="D873" s="92"/>
      <c r="E873" s="92"/>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row>
    <row r="874" spans="1:29" ht="13">
      <c r="A874" s="168"/>
      <c r="B874" s="167"/>
      <c r="C874" s="165"/>
      <c r="D874" s="92"/>
      <c r="E874" s="92"/>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row>
    <row r="875" spans="1:29" ht="13">
      <c r="A875" s="168"/>
      <c r="B875" s="167"/>
      <c r="C875" s="165"/>
      <c r="D875" s="92"/>
      <c r="E875" s="92"/>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row>
    <row r="876" spans="1:29" ht="13">
      <c r="A876" s="168"/>
      <c r="B876" s="167"/>
      <c r="C876" s="165"/>
      <c r="D876" s="92"/>
      <c r="E876" s="92"/>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row>
    <row r="877" spans="1:29" ht="13">
      <c r="A877" s="168"/>
      <c r="B877" s="167"/>
      <c r="C877" s="165"/>
      <c r="D877" s="92"/>
      <c r="E877" s="92"/>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row>
    <row r="878" spans="1:29" ht="13">
      <c r="A878" s="168"/>
      <c r="B878" s="167"/>
      <c r="C878" s="165"/>
      <c r="D878" s="92"/>
      <c r="E878" s="92"/>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row>
    <row r="879" spans="1:29" ht="13">
      <c r="A879" s="168"/>
      <c r="B879" s="167"/>
      <c r="C879" s="165"/>
      <c r="D879" s="92"/>
      <c r="E879" s="92"/>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row>
    <row r="880" spans="1:29" ht="13">
      <c r="A880" s="168"/>
      <c r="B880" s="167"/>
      <c r="C880" s="165"/>
      <c r="D880" s="92"/>
      <c r="E880" s="92"/>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row>
    <row r="881" spans="1:29" ht="13">
      <c r="A881" s="168"/>
      <c r="B881" s="167"/>
      <c r="C881" s="165"/>
      <c r="D881" s="92"/>
      <c r="E881" s="92"/>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row>
    <row r="882" spans="1:29" ht="13">
      <c r="A882" s="168"/>
      <c r="B882" s="167"/>
      <c r="C882" s="165"/>
      <c r="D882" s="92"/>
      <c r="E882" s="92"/>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row>
    <row r="883" spans="1:29" ht="13">
      <c r="A883" s="168"/>
      <c r="B883" s="167"/>
      <c r="C883" s="165"/>
      <c r="D883" s="92"/>
      <c r="E883" s="92"/>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row>
    <row r="884" spans="1:29" ht="13">
      <c r="A884" s="168"/>
      <c r="B884" s="167"/>
      <c r="C884" s="165"/>
      <c r="D884" s="92"/>
      <c r="E884" s="92"/>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row>
    <row r="885" spans="1:29" ht="13">
      <c r="A885" s="168"/>
      <c r="B885" s="167"/>
      <c r="C885" s="165"/>
      <c r="D885" s="92"/>
      <c r="E885" s="92"/>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row>
    <row r="886" spans="1:29" ht="13">
      <c r="A886" s="168"/>
      <c r="B886" s="167"/>
      <c r="C886" s="165"/>
      <c r="D886" s="92"/>
      <c r="E886" s="92"/>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row>
    <row r="887" spans="1:29" ht="13">
      <c r="A887" s="168"/>
      <c r="B887" s="167"/>
      <c r="C887" s="165"/>
      <c r="D887" s="92"/>
      <c r="E887" s="92"/>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row>
    <row r="888" spans="1:29" ht="13">
      <c r="A888" s="168"/>
      <c r="B888" s="167"/>
      <c r="C888" s="165"/>
      <c r="D888" s="92"/>
      <c r="E888" s="92"/>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row>
    <row r="889" spans="1:29" ht="13">
      <c r="A889" s="168"/>
      <c r="B889" s="167"/>
      <c r="C889" s="165"/>
      <c r="D889" s="92"/>
      <c r="E889" s="92"/>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row>
    <row r="890" spans="1:29" ht="13">
      <c r="A890" s="168"/>
      <c r="B890" s="167"/>
      <c r="C890" s="165"/>
      <c r="D890" s="92"/>
      <c r="E890" s="92"/>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row>
    <row r="891" spans="1:29" ht="13">
      <c r="A891" s="168"/>
      <c r="B891" s="167"/>
      <c r="C891" s="165"/>
      <c r="D891" s="92"/>
      <c r="E891" s="92"/>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row>
    <row r="892" spans="1:29" ht="13">
      <c r="A892" s="168"/>
      <c r="B892" s="167"/>
      <c r="C892" s="165"/>
      <c r="D892" s="92"/>
      <c r="E892" s="92"/>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row>
    <row r="893" spans="1:29" ht="13">
      <c r="A893" s="168"/>
      <c r="B893" s="167"/>
      <c r="C893" s="165"/>
      <c r="D893" s="92"/>
      <c r="E893" s="92"/>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row>
    <row r="894" spans="1:29" ht="13">
      <c r="A894" s="168"/>
      <c r="B894" s="167"/>
      <c r="C894" s="165"/>
      <c r="D894" s="92"/>
      <c r="E894" s="92"/>
      <c r="F894" s="168"/>
      <c r="G894" s="168"/>
      <c r="H894" s="168"/>
      <c r="I894" s="168"/>
      <c r="J894" s="168"/>
      <c r="K894" s="168"/>
      <c r="L894" s="168"/>
      <c r="M894" s="168"/>
      <c r="N894" s="168"/>
      <c r="O894" s="168"/>
      <c r="P894" s="168"/>
      <c r="Q894" s="168"/>
      <c r="R894" s="168"/>
      <c r="S894" s="168"/>
      <c r="T894" s="168"/>
      <c r="U894" s="168"/>
      <c r="V894" s="168"/>
      <c r="W894" s="168"/>
      <c r="X894" s="168"/>
      <c r="Y894" s="168"/>
      <c r="Z894" s="168"/>
      <c r="AA894" s="168"/>
      <c r="AB894" s="168"/>
      <c r="AC894" s="168"/>
    </row>
    <row r="895" spans="1:29" ht="13">
      <c r="A895" s="168"/>
      <c r="B895" s="167"/>
      <c r="C895" s="165"/>
      <c r="D895" s="92"/>
      <c r="E895" s="92"/>
      <c r="F895" s="168"/>
      <c r="G895" s="168"/>
      <c r="H895" s="168"/>
      <c r="I895" s="168"/>
      <c r="J895" s="168"/>
      <c r="K895" s="168"/>
      <c r="L895" s="168"/>
      <c r="M895" s="168"/>
      <c r="N895" s="168"/>
      <c r="O895" s="168"/>
      <c r="P895" s="168"/>
      <c r="Q895" s="168"/>
      <c r="R895" s="168"/>
      <c r="S895" s="168"/>
      <c r="T895" s="168"/>
      <c r="U895" s="168"/>
      <c r="V895" s="168"/>
      <c r="W895" s="168"/>
      <c r="X895" s="168"/>
      <c r="Y895" s="168"/>
      <c r="Z895" s="168"/>
      <c r="AA895" s="168"/>
      <c r="AB895" s="168"/>
      <c r="AC895" s="168"/>
    </row>
    <row r="896" spans="1:29" ht="13">
      <c r="A896" s="168"/>
      <c r="B896" s="167"/>
      <c r="C896" s="165"/>
      <c r="D896" s="92"/>
      <c r="E896" s="92"/>
      <c r="F896" s="168"/>
      <c r="G896" s="168"/>
      <c r="H896" s="168"/>
      <c r="I896" s="168"/>
      <c r="J896" s="168"/>
      <c r="K896" s="168"/>
      <c r="L896" s="168"/>
      <c r="M896" s="168"/>
      <c r="N896" s="168"/>
      <c r="O896" s="168"/>
      <c r="P896" s="168"/>
      <c r="Q896" s="168"/>
      <c r="R896" s="168"/>
      <c r="S896" s="168"/>
      <c r="T896" s="168"/>
      <c r="U896" s="168"/>
      <c r="V896" s="168"/>
      <c r="W896" s="168"/>
      <c r="X896" s="168"/>
      <c r="Y896" s="168"/>
      <c r="Z896" s="168"/>
      <c r="AA896" s="168"/>
      <c r="AB896" s="168"/>
      <c r="AC896" s="168"/>
    </row>
    <row r="897" spans="1:29" ht="13">
      <c r="A897" s="168"/>
      <c r="B897" s="167"/>
      <c r="C897" s="165"/>
      <c r="D897" s="92"/>
      <c r="E897" s="92"/>
      <c r="F897" s="168"/>
      <c r="G897" s="168"/>
      <c r="H897" s="168"/>
      <c r="I897" s="168"/>
      <c r="J897" s="168"/>
      <c r="K897" s="168"/>
      <c r="L897" s="168"/>
      <c r="M897" s="168"/>
      <c r="N897" s="168"/>
      <c r="O897" s="168"/>
      <c r="P897" s="168"/>
      <c r="Q897" s="168"/>
      <c r="R897" s="168"/>
      <c r="S897" s="168"/>
      <c r="T897" s="168"/>
      <c r="U897" s="168"/>
      <c r="V897" s="168"/>
      <c r="W897" s="168"/>
      <c r="X897" s="168"/>
      <c r="Y897" s="168"/>
      <c r="Z897" s="168"/>
      <c r="AA897" s="168"/>
      <c r="AB897" s="168"/>
      <c r="AC897" s="168"/>
    </row>
    <row r="898" spans="1:29" ht="13">
      <c r="A898" s="168"/>
      <c r="B898" s="167"/>
      <c r="C898" s="165"/>
      <c r="D898" s="92"/>
      <c r="E898" s="92"/>
      <c r="F898" s="168"/>
      <c r="G898" s="168"/>
      <c r="H898" s="168"/>
      <c r="I898" s="168"/>
      <c r="J898" s="168"/>
      <c r="K898" s="168"/>
      <c r="L898" s="168"/>
      <c r="M898" s="168"/>
      <c r="N898" s="168"/>
      <c r="O898" s="168"/>
      <c r="P898" s="168"/>
      <c r="Q898" s="168"/>
      <c r="R898" s="168"/>
      <c r="S898" s="168"/>
      <c r="T898" s="168"/>
      <c r="U898" s="168"/>
      <c r="V898" s="168"/>
      <c r="W898" s="168"/>
      <c r="X898" s="168"/>
      <c r="Y898" s="168"/>
      <c r="Z898" s="168"/>
      <c r="AA898" s="168"/>
      <c r="AB898" s="168"/>
      <c r="AC898" s="168"/>
    </row>
    <row r="899" spans="1:29" ht="13">
      <c r="A899" s="168"/>
      <c r="B899" s="167"/>
      <c r="C899" s="165"/>
      <c r="D899" s="92"/>
      <c r="E899" s="92"/>
      <c r="F899" s="168"/>
      <c r="G899" s="168"/>
      <c r="H899" s="168"/>
      <c r="I899" s="168"/>
      <c r="J899" s="168"/>
      <c r="K899" s="168"/>
      <c r="L899" s="168"/>
      <c r="M899" s="168"/>
      <c r="N899" s="168"/>
      <c r="O899" s="168"/>
      <c r="P899" s="168"/>
      <c r="Q899" s="168"/>
      <c r="R899" s="168"/>
      <c r="S899" s="168"/>
      <c r="T899" s="168"/>
      <c r="U899" s="168"/>
      <c r="V899" s="168"/>
      <c r="W899" s="168"/>
      <c r="X899" s="168"/>
      <c r="Y899" s="168"/>
      <c r="Z899" s="168"/>
      <c r="AA899" s="168"/>
      <c r="AB899" s="168"/>
      <c r="AC899" s="168"/>
    </row>
    <row r="900" spans="1:29" ht="13">
      <c r="A900" s="168"/>
      <c r="B900" s="167"/>
      <c r="C900" s="165"/>
      <c r="D900" s="92"/>
      <c r="E900" s="92"/>
      <c r="F900" s="168"/>
      <c r="G900" s="168"/>
      <c r="H900" s="168"/>
      <c r="I900" s="168"/>
      <c r="J900" s="168"/>
      <c r="K900" s="168"/>
      <c r="L900" s="168"/>
      <c r="M900" s="168"/>
      <c r="N900" s="168"/>
      <c r="O900" s="168"/>
      <c r="P900" s="168"/>
      <c r="Q900" s="168"/>
      <c r="R900" s="168"/>
      <c r="S900" s="168"/>
      <c r="T900" s="168"/>
      <c r="U900" s="168"/>
      <c r="V900" s="168"/>
      <c r="W900" s="168"/>
      <c r="X900" s="168"/>
      <c r="Y900" s="168"/>
      <c r="Z900" s="168"/>
      <c r="AA900" s="168"/>
      <c r="AB900" s="168"/>
      <c r="AC900" s="168"/>
    </row>
    <row r="901" spans="1:29" ht="13">
      <c r="A901" s="168"/>
      <c r="B901" s="167"/>
      <c r="C901" s="165"/>
      <c r="D901" s="92"/>
      <c r="E901" s="92"/>
      <c r="F901" s="168"/>
      <c r="G901" s="168"/>
      <c r="H901" s="168"/>
      <c r="I901" s="168"/>
      <c r="J901" s="168"/>
      <c r="K901" s="168"/>
      <c r="L901" s="168"/>
      <c r="M901" s="168"/>
      <c r="N901" s="168"/>
      <c r="O901" s="168"/>
      <c r="P901" s="168"/>
      <c r="Q901" s="168"/>
      <c r="R901" s="168"/>
      <c r="S901" s="168"/>
      <c r="T901" s="168"/>
      <c r="U901" s="168"/>
      <c r="V901" s="168"/>
      <c r="W901" s="168"/>
      <c r="X901" s="168"/>
      <c r="Y901" s="168"/>
      <c r="Z901" s="168"/>
      <c r="AA901" s="168"/>
      <c r="AB901" s="168"/>
      <c r="AC901" s="168"/>
    </row>
    <row r="902" spans="1:29" ht="13">
      <c r="A902" s="168"/>
      <c r="B902" s="167"/>
      <c r="C902" s="165"/>
      <c r="D902" s="92"/>
      <c r="E902" s="92"/>
      <c r="F902" s="168"/>
      <c r="G902" s="168"/>
      <c r="H902" s="168"/>
      <c r="I902" s="168"/>
      <c r="J902" s="168"/>
      <c r="K902" s="168"/>
      <c r="L902" s="168"/>
      <c r="M902" s="168"/>
      <c r="N902" s="168"/>
      <c r="O902" s="168"/>
      <c r="P902" s="168"/>
      <c r="Q902" s="168"/>
      <c r="R902" s="168"/>
      <c r="S902" s="168"/>
      <c r="T902" s="168"/>
      <c r="U902" s="168"/>
      <c r="V902" s="168"/>
      <c r="W902" s="168"/>
      <c r="X902" s="168"/>
      <c r="Y902" s="168"/>
      <c r="Z902" s="168"/>
      <c r="AA902" s="168"/>
      <c r="AB902" s="168"/>
      <c r="AC902" s="168"/>
    </row>
    <row r="903" spans="1:29" ht="13">
      <c r="A903" s="168"/>
      <c r="B903" s="167"/>
      <c r="C903" s="165"/>
      <c r="D903" s="92"/>
      <c r="E903" s="92"/>
      <c r="F903" s="168"/>
      <c r="G903" s="168"/>
      <c r="H903" s="168"/>
      <c r="I903" s="168"/>
      <c r="J903" s="168"/>
      <c r="K903" s="168"/>
      <c r="L903" s="168"/>
      <c r="M903" s="168"/>
      <c r="N903" s="168"/>
      <c r="O903" s="168"/>
      <c r="P903" s="168"/>
      <c r="Q903" s="168"/>
      <c r="R903" s="168"/>
      <c r="S903" s="168"/>
      <c r="T903" s="168"/>
      <c r="U903" s="168"/>
      <c r="V903" s="168"/>
      <c r="W903" s="168"/>
      <c r="X903" s="168"/>
      <c r="Y903" s="168"/>
      <c r="Z903" s="168"/>
      <c r="AA903" s="168"/>
      <c r="AB903" s="168"/>
      <c r="AC903" s="168"/>
    </row>
    <row r="904" spans="1:29" ht="13">
      <c r="A904" s="168"/>
      <c r="B904" s="167"/>
      <c r="C904" s="165"/>
      <c r="D904" s="92"/>
      <c r="E904" s="92"/>
      <c r="F904" s="168"/>
      <c r="G904" s="168"/>
      <c r="H904" s="168"/>
      <c r="I904" s="168"/>
      <c r="J904" s="168"/>
      <c r="K904" s="168"/>
      <c r="L904" s="168"/>
      <c r="M904" s="168"/>
      <c r="N904" s="168"/>
      <c r="O904" s="168"/>
      <c r="P904" s="168"/>
      <c r="Q904" s="168"/>
      <c r="R904" s="168"/>
      <c r="S904" s="168"/>
      <c r="T904" s="168"/>
      <c r="U904" s="168"/>
      <c r="V904" s="168"/>
      <c r="W904" s="168"/>
      <c r="X904" s="168"/>
      <c r="Y904" s="168"/>
      <c r="Z904" s="168"/>
      <c r="AA904" s="168"/>
      <c r="AB904" s="168"/>
      <c r="AC904" s="168"/>
    </row>
    <row r="905" spans="1:29" ht="13">
      <c r="A905" s="168"/>
      <c r="B905" s="167"/>
      <c r="C905" s="165"/>
      <c r="D905" s="92"/>
      <c r="E905" s="92"/>
      <c r="F905" s="168"/>
      <c r="G905" s="168"/>
      <c r="H905" s="168"/>
      <c r="I905" s="168"/>
      <c r="J905" s="168"/>
      <c r="K905" s="168"/>
      <c r="L905" s="168"/>
      <c r="M905" s="168"/>
      <c r="N905" s="168"/>
      <c r="O905" s="168"/>
      <c r="P905" s="168"/>
      <c r="Q905" s="168"/>
      <c r="R905" s="168"/>
      <c r="S905" s="168"/>
      <c r="T905" s="168"/>
      <c r="U905" s="168"/>
      <c r="V905" s="168"/>
      <c r="W905" s="168"/>
      <c r="X905" s="168"/>
      <c r="Y905" s="168"/>
      <c r="Z905" s="168"/>
      <c r="AA905" s="168"/>
      <c r="AB905" s="168"/>
      <c r="AC905" s="168"/>
    </row>
    <row r="906" spans="1:29" ht="13">
      <c r="A906" s="168"/>
      <c r="B906" s="167"/>
      <c r="C906" s="165"/>
      <c r="D906" s="92"/>
      <c r="E906" s="92"/>
      <c r="F906" s="168"/>
      <c r="G906" s="168"/>
      <c r="H906" s="168"/>
      <c r="I906" s="168"/>
      <c r="J906" s="168"/>
      <c r="K906" s="168"/>
      <c r="L906" s="168"/>
      <c r="M906" s="168"/>
      <c r="N906" s="168"/>
      <c r="O906" s="168"/>
      <c r="P906" s="168"/>
      <c r="Q906" s="168"/>
      <c r="R906" s="168"/>
      <c r="S906" s="168"/>
      <c r="T906" s="168"/>
      <c r="U906" s="168"/>
      <c r="V906" s="168"/>
      <c r="W906" s="168"/>
      <c r="X906" s="168"/>
      <c r="Y906" s="168"/>
      <c r="Z906" s="168"/>
      <c r="AA906" s="168"/>
      <c r="AB906" s="168"/>
      <c r="AC906" s="168"/>
    </row>
    <row r="907" spans="1:29" ht="13">
      <c r="A907" s="168"/>
      <c r="B907" s="167"/>
      <c r="C907" s="165"/>
      <c r="D907" s="92"/>
      <c r="E907" s="92"/>
      <c r="F907" s="168"/>
      <c r="G907" s="168"/>
      <c r="H907" s="168"/>
      <c r="I907" s="168"/>
      <c r="J907" s="168"/>
      <c r="K907" s="168"/>
      <c r="L907" s="168"/>
      <c r="M907" s="168"/>
      <c r="N907" s="168"/>
      <c r="O907" s="168"/>
      <c r="P907" s="168"/>
      <c r="Q907" s="168"/>
      <c r="R907" s="168"/>
      <c r="S907" s="168"/>
      <c r="T907" s="168"/>
      <c r="U907" s="168"/>
      <c r="V907" s="168"/>
      <c r="W907" s="168"/>
      <c r="X907" s="168"/>
      <c r="Y907" s="168"/>
      <c r="Z907" s="168"/>
      <c r="AA907" s="168"/>
      <c r="AB907" s="168"/>
      <c r="AC907" s="168"/>
    </row>
    <row r="908" spans="1:29" ht="13">
      <c r="A908" s="168"/>
      <c r="B908" s="167"/>
      <c r="C908" s="165"/>
      <c r="D908" s="92"/>
      <c r="E908" s="92"/>
      <c r="F908" s="168"/>
      <c r="G908" s="168"/>
      <c r="H908" s="168"/>
      <c r="I908" s="168"/>
      <c r="J908" s="168"/>
      <c r="K908" s="168"/>
      <c r="L908" s="168"/>
      <c r="M908" s="168"/>
      <c r="N908" s="168"/>
      <c r="O908" s="168"/>
      <c r="P908" s="168"/>
      <c r="Q908" s="168"/>
      <c r="R908" s="168"/>
      <c r="S908" s="168"/>
      <c r="T908" s="168"/>
      <c r="U908" s="168"/>
      <c r="V908" s="168"/>
      <c r="W908" s="168"/>
      <c r="X908" s="168"/>
      <c r="Y908" s="168"/>
      <c r="Z908" s="168"/>
      <c r="AA908" s="168"/>
      <c r="AB908" s="168"/>
      <c r="AC908" s="168"/>
    </row>
    <row r="909" spans="1:29" ht="13">
      <c r="A909" s="168"/>
      <c r="B909" s="167"/>
      <c r="C909" s="165"/>
      <c r="D909" s="92"/>
      <c r="E909" s="92"/>
      <c r="F909" s="168"/>
      <c r="G909" s="168"/>
      <c r="H909" s="168"/>
      <c r="I909" s="168"/>
      <c r="J909" s="168"/>
      <c r="K909" s="168"/>
      <c r="L909" s="168"/>
      <c r="M909" s="168"/>
      <c r="N909" s="168"/>
      <c r="O909" s="168"/>
      <c r="P909" s="168"/>
      <c r="Q909" s="168"/>
      <c r="R909" s="168"/>
      <c r="S909" s="168"/>
      <c r="T909" s="168"/>
      <c r="U909" s="168"/>
      <c r="V909" s="168"/>
      <c r="W909" s="168"/>
      <c r="X909" s="168"/>
      <c r="Y909" s="168"/>
      <c r="Z909" s="168"/>
      <c r="AA909" s="168"/>
      <c r="AB909" s="168"/>
      <c r="AC909" s="168"/>
    </row>
    <row r="910" spans="1:29" ht="13">
      <c r="A910" s="168"/>
      <c r="B910" s="167"/>
      <c r="C910" s="165"/>
      <c r="D910" s="92"/>
      <c r="E910" s="92"/>
      <c r="F910" s="168"/>
      <c r="G910" s="168"/>
      <c r="H910" s="168"/>
      <c r="I910" s="168"/>
      <c r="J910" s="168"/>
      <c r="K910" s="168"/>
      <c r="L910" s="168"/>
      <c r="M910" s="168"/>
      <c r="N910" s="168"/>
      <c r="O910" s="168"/>
      <c r="P910" s="168"/>
      <c r="Q910" s="168"/>
      <c r="R910" s="168"/>
      <c r="S910" s="168"/>
      <c r="T910" s="168"/>
      <c r="U910" s="168"/>
      <c r="V910" s="168"/>
      <c r="W910" s="168"/>
      <c r="X910" s="168"/>
      <c r="Y910" s="168"/>
      <c r="Z910" s="168"/>
      <c r="AA910" s="168"/>
      <c r="AB910" s="168"/>
      <c r="AC910" s="168"/>
    </row>
    <row r="911" spans="1:29" ht="13">
      <c r="A911" s="168"/>
      <c r="B911" s="167"/>
      <c r="C911" s="165"/>
      <c r="D911" s="92"/>
      <c r="E911" s="92"/>
      <c r="F911" s="168"/>
      <c r="G911" s="168"/>
      <c r="H911" s="168"/>
      <c r="I911" s="168"/>
      <c r="J911" s="168"/>
      <c r="K911" s="168"/>
      <c r="L911" s="168"/>
      <c r="M911" s="168"/>
      <c r="N911" s="168"/>
      <c r="O911" s="168"/>
      <c r="P911" s="168"/>
      <c r="Q911" s="168"/>
      <c r="R911" s="168"/>
      <c r="S911" s="168"/>
      <c r="T911" s="168"/>
      <c r="U911" s="168"/>
      <c r="V911" s="168"/>
      <c r="W911" s="168"/>
      <c r="X911" s="168"/>
      <c r="Y911" s="168"/>
      <c r="Z911" s="168"/>
      <c r="AA911" s="168"/>
      <c r="AB911" s="168"/>
      <c r="AC911" s="168"/>
    </row>
    <row r="912" spans="1:29" ht="13">
      <c r="A912" s="168"/>
      <c r="B912" s="167"/>
      <c r="C912" s="165"/>
      <c r="D912" s="92"/>
      <c r="E912" s="92"/>
      <c r="F912" s="168"/>
      <c r="G912" s="168"/>
      <c r="H912" s="168"/>
      <c r="I912" s="168"/>
      <c r="J912" s="168"/>
      <c r="K912" s="168"/>
      <c r="L912" s="168"/>
      <c r="M912" s="168"/>
      <c r="N912" s="168"/>
      <c r="O912" s="168"/>
      <c r="P912" s="168"/>
      <c r="Q912" s="168"/>
      <c r="R912" s="168"/>
      <c r="S912" s="168"/>
      <c r="T912" s="168"/>
      <c r="U912" s="168"/>
      <c r="V912" s="168"/>
      <c r="W912" s="168"/>
      <c r="X912" s="168"/>
      <c r="Y912" s="168"/>
      <c r="Z912" s="168"/>
      <c r="AA912" s="168"/>
      <c r="AB912" s="168"/>
      <c r="AC912" s="168"/>
    </row>
    <row r="913" spans="1:29" ht="13">
      <c r="A913" s="168"/>
      <c r="B913" s="167"/>
      <c r="C913" s="165"/>
      <c r="D913" s="92"/>
      <c r="E913" s="92"/>
      <c r="F913" s="168"/>
      <c r="G913" s="168"/>
      <c r="H913" s="168"/>
      <c r="I913" s="168"/>
      <c r="J913" s="168"/>
      <c r="K913" s="168"/>
      <c r="L913" s="168"/>
      <c r="M913" s="168"/>
      <c r="N913" s="168"/>
      <c r="O913" s="168"/>
      <c r="P913" s="168"/>
      <c r="Q913" s="168"/>
      <c r="R913" s="168"/>
      <c r="S913" s="168"/>
      <c r="T913" s="168"/>
      <c r="U913" s="168"/>
      <c r="V913" s="168"/>
      <c r="W913" s="168"/>
      <c r="X913" s="168"/>
      <c r="Y913" s="168"/>
      <c r="Z913" s="168"/>
      <c r="AA913" s="168"/>
      <c r="AB913" s="168"/>
      <c r="AC913" s="168"/>
    </row>
    <row r="914" spans="1:29" ht="13">
      <c r="A914" s="168"/>
      <c r="B914" s="167"/>
      <c r="C914" s="165"/>
      <c r="D914" s="92"/>
      <c r="E914" s="92"/>
      <c r="F914" s="168"/>
      <c r="G914" s="168"/>
      <c r="H914" s="168"/>
      <c r="I914" s="168"/>
      <c r="J914" s="168"/>
      <c r="K914" s="168"/>
      <c r="L914" s="168"/>
      <c r="M914" s="168"/>
      <c r="N914" s="168"/>
      <c r="O914" s="168"/>
      <c r="P914" s="168"/>
      <c r="Q914" s="168"/>
      <c r="R914" s="168"/>
      <c r="S914" s="168"/>
      <c r="T914" s="168"/>
      <c r="U914" s="168"/>
      <c r="V914" s="168"/>
      <c r="W914" s="168"/>
      <c r="X914" s="168"/>
      <c r="Y914" s="168"/>
      <c r="Z914" s="168"/>
      <c r="AA914" s="168"/>
      <c r="AB914" s="168"/>
      <c r="AC914" s="168"/>
    </row>
    <row r="915" spans="1:29" ht="13">
      <c r="A915" s="168"/>
      <c r="B915" s="167"/>
      <c r="C915" s="165"/>
      <c r="D915" s="92"/>
      <c r="E915" s="92"/>
      <c r="F915" s="168"/>
      <c r="G915" s="168"/>
      <c r="H915" s="168"/>
      <c r="I915" s="168"/>
      <c r="J915" s="168"/>
      <c r="K915" s="168"/>
      <c r="L915" s="168"/>
      <c r="M915" s="168"/>
      <c r="N915" s="168"/>
      <c r="O915" s="168"/>
      <c r="P915" s="168"/>
      <c r="Q915" s="168"/>
      <c r="R915" s="168"/>
      <c r="S915" s="168"/>
      <c r="T915" s="168"/>
      <c r="U915" s="168"/>
      <c r="V915" s="168"/>
      <c r="W915" s="168"/>
      <c r="X915" s="168"/>
      <c r="Y915" s="168"/>
      <c r="Z915" s="168"/>
      <c r="AA915" s="168"/>
      <c r="AB915" s="168"/>
      <c r="AC915" s="168"/>
    </row>
    <row r="916" spans="1:29" ht="13">
      <c r="A916" s="168"/>
      <c r="B916" s="167"/>
      <c r="C916" s="165"/>
      <c r="D916" s="92"/>
      <c r="E916" s="92"/>
      <c r="F916" s="168"/>
      <c r="G916" s="168"/>
      <c r="H916" s="168"/>
      <c r="I916" s="168"/>
      <c r="J916" s="168"/>
      <c r="K916" s="168"/>
      <c r="L916" s="168"/>
      <c r="M916" s="168"/>
      <c r="N916" s="168"/>
      <c r="O916" s="168"/>
      <c r="P916" s="168"/>
      <c r="Q916" s="168"/>
      <c r="R916" s="168"/>
      <c r="S916" s="168"/>
      <c r="T916" s="168"/>
      <c r="U916" s="168"/>
      <c r="V916" s="168"/>
      <c r="W916" s="168"/>
      <c r="X916" s="168"/>
      <c r="Y916" s="168"/>
      <c r="Z916" s="168"/>
      <c r="AA916" s="168"/>
      <c r="AB916" s="168"/>
      <c r="AC916" s="168"/>
    </row>
    <row r="917" spans="1:29" ht="13">
      <c r="A917" s="168"/>
      <c r="B917" s="167"/>
      <c r="C917" s="165"/>
      <c r="D917" s="92"/>
      <c r="E917" s="92"/>
      <c r="F917" s="168"/>
      <c r="G917" s="168"/>
      <c r="H917" s="168"/>
      <c r="I917" s="168"/>
      <c r="J917" s="168"/>
      <c r="K917" s="168"/>
      <c r="L917" s="168"/>
      <c r="M917" s="168"/>
      <c r="N917" s="168"/>
      <c r="O917" s="168"/>
      <c r="P917" s="168"/>
      <c r="Q917" s="168"/>
      <c r="R917" s="168"/>
      <c r="S917" s="168"/>
      <c r="T917" s="168"/>
      <c r="U917" s="168"/>
      <c r="V917" s="168"/>
      <c r="W917" s="168"/>
      <c r="X917" s="168"/>
      <c r="Y917" s="168"/>
      <c r="Z917" s="168"/>
      <c r="AA917" s="168"/>
      <c r="AB917" s="168"/>
      <c r="AC917" s="168"/>
    </row>
    <row r="918" spans="1:29" ht="13">
      <c r="A918" s="168"/>
      <c r="B918" s="167"/>
      <c r="C918" s="165"/>
      <c r="D918" s="92"/>
      <c r="E918" s="92"/>
      <c r="F918" s="168"/>
      <c r="G918" s="168"/>
      <c r="H918" s="168"/>
      <c r="I918" s="168"/>
      <c r="J918" s="168"/>
      <c r="K918" s="168"/>
      <c r="L918" s="168"/>
      <c r="M918" s="168"/>
      <c r="N918" s="168"/>
      <c r="O918" s="168"/>
      <c r="P918" s="168"/>
      <c r="Q918" s="168"/>
      <c r="R918" s="168"/>
      <c r="S918" s="168"/>
      <c r="T918" s="168"/>
      <c r="U918" s="168"/>
      <c r="V918" s="168"/>
      <c r="W918" s="168"/>
      <c r="X918" s="168"/>
      <c r="Y918" s="168"/>
      <c r="Z918" s="168"/>
      <c r="AA918" s="168"/>
      <c r="AB918" s="168"/>
      <c r="AC918" s="168"/>
    </row>
    <row r="919" spans="1:29" ht="13">
      <c r="A919" s="168"/>
      <c r="B919" s="167"/>
      <c r="C919" s="165"/>
      <c r="D919" s="92"/>
      <c r="E919" s="92"/>
      <c r="F919" s="168"/>
      <c r="G919" s="168"/>
      <c r="H919" s="168"/>
      <c r="I919" s="168"/>
      <c r="J919" s="168"/>
      <c r="K919" s="168"/>
      <c r="L919" s="168"/>
      <c r="M919" s="168"/>
      <c r="N919" s="168"/>
      <c r="O919" s="168"/>
      <c r="P919" s="168"/>
      <c r="Q919" s="168"/>
      <c r="R919" s="168"/>
      <c r="S919" s="168"/>
      <c r="T919" s="168"/>
      <c r="U919" s="168"/>
      <c r="V919" s="168"/>
      <c r="W919" s="168"/>
      <c r="X919" s="168"/>
      <c r="Y919" s="168"/>
      <c r="Z919" s="168"/>
      <c r="AA919" s="168"/>
      <c r="AB919" s="168"/>
      <c r="AC919" s="168"/>
    </row>
    <row r="920" spans="1:29" ht="13">
      <c r="A920" s="168"/>
      <c r="B920" s="167"/>
      <c r="C920" s="165"/>
      <c r="D920" s="92"/>
      <c r="E920" s="92"/>
      <c r="F920" s="168"/>
      <c r="G920" s="168"/>
      <c r="H920" s="168"/>
      <c r="I920" s="168"/>
      <c r="J920" s="168"/>
      <c r="K920" s="168"/>
      <c r="L920" s="168"/>
      <c r="M920" s="168"/>
      <c r="N920" s="168"/>
      <c r="O920" s="168"/>
      <c r="P920" s="168"/>
      <c r="Q920" s="168"/>
      <c r="R920" s="168"/>
      <c r="S920" s="168"/>
      <c r="T920" s="168"/>
      <c r="U920" s="168"/>
      <c r="V920" s="168"/>
      <c r="W920" s="168"/>
      <c r="X920" s="168"/>
      <c r="Y920" s="168"/>
      <c r="Z920" s="168"/>
      <c r="AA920" s="168"/>
      <c r="AB920" s="168"/>
      <c r="AC920" s="168"/>
    </row>
    <row r="921" spans="1:29" ht="13">
      <c r="A921" s="168"/>
      <c r="B921" s="167"/>
      <c r="C921" s="165"/>
      <c r="D921" s="92"/>
      <c r="E921" s="92"/>
      <c r="F921" s="168"/>
      <c r="G921" s="168"/>
      <c r="H921" s="168"/>
      <c r="I921" s="168"/>
      <c r="J921" s="168"/>
      <c r="K921" s="168"/>
      <c r="L921" s="168"/>
      <c r="M921" s="168"/>
      <c r="N921" s="168"/>
      <c r="O921" s="168"/>
      <c r="P921" s="168"/>
      <c r="Q921" s="168"/>
      <c r="R921" s="168"/>
      <c r="S921" s="168"/>
      <c r="T921" s="168"/>
      <c r="U921" s="168"/>
      <c r="V921" s="168"/>
      <c r="W921" s="168"/>
      <c r="X921" s="168"/>
      <c r="Y921" s="168"/>
      <c r="Z921" s="168"/>
      <c r="AA921" s="168"/>
      <c r="AB921" s="168"/>
      <c r="AC921" s="168"/>
    </row>
    <row r="922" spans="1:29" ht="13">
      <c r="A922" s="168"/>
      <c r="B922" s="167"/>
      <c r="C922" s="165"/>
      <c r="D922" s="92"/>
      <c r="E922" s="92"/>
      <c r="F922" s="168"/>
      <c r="G922" s="168"/>
      <c r="H922" s="168"/>
      <c r="I922" s="168"/>
      <c r="J922" s="168"/>
      <c r="K922" s="168"/>
      <c r="L922" s="168"/>
      <c r="M922" s="168"/>
      <c r="N922" s="168"/>
      <c r="O922" s="168"/>
      <c r="P922" s="168"/>
      <c r="Q922" s="168"/>
      <c r="R922" s="168"/>
      <c r="S922" s="168"/>
      <c r="T922" s="168"/>
      <c r="U922" s="168"/>
      <c r="V922" s="168"/>
      <c r="W922" s="168"/>
      <c r="X922" s="168"/>
      <c r="Y922" s="168"/>
      <c r="Z922" s="168"/>
      <c r="AA922" s="168"/>
      <c r="AB922" s="168"/>
      <c r="AC922" s="168"/>
    </row>
    <row r="923" spans="1:29" ht="13">
      <c r="A923" s="168"/>
      <c r="B923" s="167"/>
      <c r="C923" s="165"/>
      <c r="D923" s="92"/>
      <c r="E923" s="92"/>
      <c r="F923" s="168"/>
      <c r="G923" s="168"/>
      <c r="H923" s="168"/>
      <c r="I923" s="168"/>
      <c r="J923" s="168"/>
      <c r="K923" s="168"/>
      <c r="L923" s="168"/>
      <c r="M923" s="168"/>
      <c r="N923" s="168"/>
      <c r="O923" s="168"/>
      <c r="P923" s="168"/>
      <c r="Q923" s="168"/>
      <c r="R923" s="168"/>
      <c r="S923" s="168"/>
      <c r="T923" s="168"/>
      <c r="U923" s="168"/>
      <c r="V923" s="168"/>
      <c r="W923" s="168"/>
      <c r="X923" s="168"/>
      <c r="Y923" s="168"/>
      <c r="Z923" s="168"/>
      <c r="AA923" s="168"/>
      <c r="AB923" s="168"/>
      <c r="AC923" s="168"/>
    </row>
    <row r="924" spans="1:29" ht="13">
      <c r="A924" s="168"/>
      <c r="B924" s="167"/>
      <c r="C924" s="165"/>
      <c r="D924" s="92"/>
      <c r="E924" s="92"/>
      <c r="F924" s="168"/>
      <c r="G924" s="168"/>
      <c r="H924" s="168"/>
      <c r="I924" s="168"/>
      <c r="J924" s="168"/>
      <c r="K924" s="168"/>
      <c r="L924" s="168"/>
      <c r="M924" s="168"/>
      <c r="N924" s="168"/>
      <c r="O924" s="168"/>
      <c r="P924" s="168"/>
      <c r="Q924" s="168"/>
      <c r="R924" s="168"/>
      <c r="S924" s="168"/>
      <c r="T924" s="168"/>
      <c r="U924" s="168"/>
      <c r="V924" s="168"/>
      <c r="W924" s="168"/>
      <c r="X924" s="168"/>
      <c r="Y924" s="168"/>
      <c r="Z924" s="168"/>
      <c r="AA924" s="168"/>
      <c r="AB924" s="168"/>
      <c r="AC924" s="168"/>
    </row>
    <row r="925" spans="1:29" ht="13">
      <c r="A925" s="168"/>
      <c r="B925" s="167"/>
      <c r="C925" s="165"/>
      <c r="D925" s="92"/>
      <c r="E925" s="92"/>
      <c r="F925" s="168"/>
      <c r="G925" s="168"/>
      <c r="H925" s="168"/>
      <c r="I925" s="168"/>
      <c r="J925" s="168"/>
      <c r="K925" s="168"/>
      <c r="L925" s="168"/>
      <c r="M925" s="168"/>
      <c r="N925" s="168"/>
      <c r="O925" s="168"/>
      <c r="P925" s="168"/>
      <c r="Q925" s="168"/>
      <c r="R925" s="168"/>
      <c r="S925" s="168"/>
      <c r="T925" s="168"/>
      <c r="U925" s="168"/>
      <c r="V925" s="168"/>
      <c r="W925" s="168"/>
      <c r="X925" s="168"/>
      <c r="Y925" s="168"/>
      <c r="Z925" s="168"/>
      <c r="AA925" s="168"/>
      <c r="AB925" s="168"/>
      <c r="AC925" s="168"/>
    </row>
    <row r="926" spans="1:29" ht="13">
      <c r="A926" s="168"/>
      <c r="B926" s="167"/>
      <c r="C926" s="165"/>
      <c r="D926" s="92"/>
      <c r="E926" s="92"/>
      <c r="F926" s="168"/>
      <c r="G926" s="168"/>
      <c r="H926" s="168"/>
      <c r="I926" s="168"/>
      <c r="J926" s="168"/>
      <c r="K926" s="168"/>
      <c r="L926" s="168"/>
      <c r="M926" s="168"/>
      <c r="N926" s="168"/>
      <c r="O926" s="168"/>
      <c r="P926" s="168"/>
      <c r="Q926" s="168"/>
      <c r="R926" s="168"/>
      <c r="S926" s="168"/>
      <c r="T926" s="168"/>
      <c r="U926" s="168"/>
      <c r="V926" s="168"/>
      <c r="W926" s="168"/>
      <c r="X926" s="168"/>
      <c r="Y926" s="168"/>
      <c r="Z926" s="168"/>
      <c r="AA926" s="168"/>
      <c r="AB926" s="168"/>
      <c r="AC926" s="168"/>
    </row>
    <row r="927" spans="1:29" ht="13">
      <c r="A927" s="168"/>
      <c r="B927" s="167"/>
      <c r="C927" s="165"/>
      <c r="D927" s="92"/>
      <c r="E927" s="92"/>
      <c r="F927" s="168"/>
      <c r="G927" s="168"/>
      <c r="H927" s="168"/>
      <c r="I927" s="168"/>
      <c r="J927" s="168"/>
      <c r="K927" s="168"/>
      <c r="L927" s="168"/>
      <c r="M927" s="168"/>
      <c r="N927" s="168"/>
      <c r="O927" s="168"/>
      <c r="P927" s="168"/>
      <c r="Q927" s="168"/>
      <c r="R927" s="168"/>
      <c r="S927" s="168"/>
      <c r="T927" s="168"/>
      <c r="U927" s="168"/>
      <c r="V927" s="168"/>
      <c r="W927" s="168"/>
      <c r="X927" s="168"/>
      <c r="Y927" s="168"/>
      <c r="Z927" s="168"/>
      <c r="AA927" s="168"/>
      <c r="AB927" s="168"/>
      <c r="AC927" s="168"/>
    </row>
    <row r="928" spans="1:29" ht="13">
      <c r="A928" s="168"/>
      <c r="B928" s="167"/>
      <c r="C928" s="165"/>
      <c r="D928" s="92"/>
      <c r="E928" s="92"/>
      <c r="F928" s="168"/>
      <c r="G928" s="168"/>
      <c r="H928" s="168"/>
      <c r="I928" s="168"/>
      <c r="J928" s="168"/>
      <c r="K928" s="168"/>
      <c r="L928" s="168"/>
      <c r="M928" s="168"/>
      <c r="N928" s="168"/>
      <c r="O928" s="168"/>
      <c r="P928" s="168"/>
      <c r="Q928" s="168"/>
      <c r="R928" s="168"/>
      <c r="S928" s="168"/>
      <c r="T928" s="168"/>
      <c r="U928" s="168"/>
      <c r="V928" s="168"/>
      <c r="W928" s="168"/>
      <c r="X928" s="168"/>
      <c r="Y928" s="168"/>
      <c r="Z928" s="168"/>
      <c r="AA928" s="168"/>
      <c r="AB928" s="168"/>
      <c r="AC928" s="168"/>
    </row>
    <row r="929" spans="1:29" ht="13">
      <c r="A929" s="168"/>
      <c r="B929" s="167"/>
      <c r="C929" s="165"/>
      <c r="D929" s="92"/>
      <c r="E929" s="92"/>
      <c r="F929" s="168"/>
      <c r="G929" s="168"/>
      <c r="H929" s="168"/>
      <c r="I929" s="168"/>
      <c r="J929" s="168"/>
      <c r="K929" s="168"/>
      <c r="L929" s="168"/>
      <c r="M929" s="168"/>
      <c r="N929" s="168"/>
      <c r="O929" s="168"/>
      <c r="P929" s="168"/>
      <c r="Q929" s="168"/>
      <c r="R929" s="168"/>
      <c r="S929" s="168"/>
      <c r="T929" s="168"/>
      <c r="U929" s="168"/>
      <c r="V929" s="168"/>
      <c r="W929" s="168"/>
      <c r="X929" s="168"/>
      <c r="Y929" s="168"/>
      <c r="Z929" s="168"/>
      <c r="AA929" s="168"/>
      <c r="AB929" s="168"/>
      <c r="AC929" s="168"/>
    </row>
    <row r="930" spans="1:29" ht="13">
      <c r="A930" s="168"/>
      <c r="B930" s="167"/>
      <c r="C930" s="165"/>
      <c r="D930" s="92"/>
      <c r="E930" s="92"/>
      <c r="F930" s="168"/>
      <c r="G930" s="168"/>
      <c r="H930" s="168"/>
      <c r="I930" s="168"/>
      <c r="J930" s="168"/>
      <c r="K930" s="168"/>
      <c r="L930" s="168"/>
      <c r="M930" s="168"/>
      <c r="N930" s="168"/>
      <c r="O930" s="168"/>
      <c r="P930" s="168"/>
      <c r="Q930" s="168"/>
      <c r="R930" s="168"/>
      <c r="S930" s="168"/>
      <c r="T930" s="168"/>
      <c r="U930" s="168"/>
      <c r="V930" s="168"/>
      <c r="W930" s="168"/>
      <c r="X930" s="168"/>
      <c r="Y930" s="168"/>
      <c r="Z930" s="168"/>
      <c r="AA930" s="168"/>
      <c r="AB930" s="168"/>
      <c r="AC930" s="168"/>
    </row>
    <row r="931" spans="1:29" ht="13">
      <c r="A931" s="168"/>
      <c r="B931" s="167"/>
      <c r="C931" s="165"/>
      <c r="D931" s="92"/>
      <c r="E931" s="92"/>
      <c r="F931" s="168"/>
      <c r="G931" s="168"/>
      <c r="H931" s="168"/>
      <c r="I931" s="168"/>
      <c r="J931" s="168"/>
      <c r="K931" s="168"/>
      <c r="L931" s="168"/>
      <c r="M931" s="168"/>
      <c r="N931" s="168"/>
      <c r="O931" s="168"/>
      <c r="P931" s="168"/>
      <c r="Q931" s="168"/>
      <c r="R931" s="168"/>
      <c r="S931" s="168"/>
      <c r="T931" s="168"/>
      <c r="U931" s="168"/>
      <c r="V931" s="168"/>
      <c r="W931" s="168"/>
      <c r="X931" s="168"/>
      <c r="Y931" s="168"/>
      <c r="Z931" s="168"/>
      <c r="AA931" s="168"/>
      <c r="AB931" s="168"/>
      <c r="AC931" s="168"/>
    </row>
    <row r="932" spans="1:29" ht="13">
      <c r="A932" s="168"/>
      <c r="B932" s="167"/>
      <c r="C932" s="165"/>
      <c r="D932" s="92"/>
      <c r="E932" s="92"/>
      <c r="F932" s="168"/>
      <c r="G932" s="168"/>
      <c r="H932" s="168"/>
      <c r="I932" s="168"/>
      <c r="J932" s="168"/>
      <c r="K932" s="168"/>
      <c r="L932" s="168"/>
      <c r="M932" s="168"/>
      <c r="N932" s="168"/>
      <c r="O932" s="168"/>
      <c r="P932" s="168"/>
      <c r="Q932" s="168"/>
      <c r="R932" s="168"/>
      <c r="S932" s="168"/>
      <c r="T932" s="168"/>
      <c r="U932" s="168"/>
      <c r="V932" s="168"/>
      <c r="W932" s="168"/>
      <c r="X932" s="168"/>
      <c r="Y932" s="168"/>
      <c r="Z932" s="168"/>
      <c r="AA932" s="168"/>
      <c r="AB932" s="168"/>
      <c r="AC932" s="168"/>
    </row>
    <row r="933" spans="1:29" ht="13">
      <c r="A933" s="168"/>
      <c r="B933" s="167"/>
      <c r="C933" s="165"/>
      <c r="D933" s="92"/>
      <c r="E933" s="92"/>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row>
    <row r="934" spans="1:29" ht="13">
      <c r="A934" s="168"/>
      <c r="B934" s="167"/>
      <c r="C934" s="165"/>
      <c r="D934" s="92"/>
      <c r="E934" s="92"/>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row>
    <row r="935" spans="1:29" ht="13">
      <c r="A935" s="168"/>
      <c r="B935" s="167"/>
      <c r="C935" s="165"/>
      <c r="D935" s="92"/>
      <c r="E935" s="92"/>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row>
    <row r="936" spans="1:29" ht="13">
      <c r="A936" s="168"/>
      <c r="B936" s="167"/>
      <c r="C936" s="165"/>
      <c r="D936" s="92"/>
      <c r="E936" s="92"/>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row>
    <row r="937" spans="1:29" ht="13">
      <c r="A937" s="168"/>
      <c r="B937" s="167"/>
      <c r="C937" s="165"/>
      <c r="D937" s="92"/>
      <c r="E937" s="92"/>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row>
    <row r="938" spans="1:29" ht="13">
      <c r="A938" s="168"/>
      <c r="B938" s="167"/>
      <c r="C938" s="165"/>
      <c r="D938" s="92"/>
      <c r="E938" s="92"/>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row>
    <row r="939" spans="1:29" ht="13">
      <c r="A939" s="168"/>
      <c r="B939" s="167"/>
      <c r="C939" s="165"/>
      <c r="D939" s="92"/>
      <c r="E939" s="92"/>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row>
    <row r="940" spans="1:29" ht="13">
      <c r="A940" s="168"/>
      <c r="B940" s="167"/>
      <c r="C940" s="165"/>
      <c r="D940" s="92"/>
      <c r="E940" s="92"/>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row>
    <row r="941" spans="1:29" ht="13">
      <c r="A941" s="168"/>
      <c r="B941" s="167"/>
      <c r="C941" s="165"/>
      <c r="D941" s="92"/>
      <c r="E941" s="92"/>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row>
    <row r="942" spans="1:29" ht="13">
      <c r="A942" s="168"/>
      <c r="B942" s="167"/>
      <c r="C942" s="165"/>
      <c r="D942" s="92"/>
      <c r="E942" s="92"/>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row>
    <row r="943" spans="1:29" ht="13">
      <c r="A943" s="168"/>
      <c r="B943" s="167"/>
      <c r="C943" s="165"/>
      <c r="D943" s="92"/>
      <c r="E943" s="92"/>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row>
    <row r="944" spans="1:29" ht="13">
      <c r="A944" s="168"/>
      <c r="B944" s="167"/>
      <c r="C944" s="165"/>
      <c r="D944" s="92"/>
      <c r="E944" s="92"/>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row>
    <row r="945" spans="1:29" ht="13">
      <c r="A945" s="168"/>
      <c r="B945" s="167"/>
      <c r="C945" s="165"/>
      <c r="D945" s="92"/>
      <c r="E945" s="92"/>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row>
    <row r="946" spans="1:29" ht="13">
      <c r="A946" s="168"/>
      <c r="B946" s="167"/>
      <c r="C946" s="165"/>
      <c r="D946" s="92"/>
      <c r="E946" s="92"/>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row>
    <row r="947" spans="1:29" ht="13">
      <c r="A947" s="168"/>
      <c r="B947" s="167"/>
      <c r="C947" s="165"/>
      <c r="D947" s="92"/>
      <c r="E947" s="92"/>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row>
    <row r="948" spans="1:29" ht="13">
      <c r="A948" s="168"/>
      <c r="B948" s="167"/>
      <c r="C948" s="165"/>
      <c r="D948" s="92"/>
      <c r="E948" s="92"/>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row>
    <row r="949" spans="1:29" ht="13">
      <c r="A949" s="168"/>
      <c r="B949" s="167"/>
      <c r="C949" s="165"/>
      <c r="D949" s="92"/>
      <c r="E949" s="92"/>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row>
    <row r="950" spans="1:29" ht="13">
      <c r="A950" s="168"/>
      <c r="B950" s="167"/>
      <c r="C950" s="165"/>
      <c r="D950" s="92"/>
      <c r="E950" s="92"/>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row>
    <row r="951" spans="1:29" ht="13">
      <c r="A951" s="168"/>
      <c r="B951" s="167"/>
      <c r="C951" s="165"/>
      <c r="D951" s="92"/>
      <c r="E951" s="92"/>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row>
    <row r="952" spans="1:29" ht="13">
      <c r="A952" s="168"/>
      <c r="B952" s="167"/>
      <c r="C952" s="165"/>
      <c r="D952" s="92"/>
      <c r="E952" s="92"/>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row>
    <row r="953" spans="1:29" ht="13">
      <c r="A953" s="168"/>
      <c r="B953" s="167"/>
      <c r="C953" s="165"/>
      <c r="D953" s="92"/>
      <c r="E953" s="92"/>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row>
    <row r="954" spans="1:29" ht="13">
      <c r="A954" s="168"/>
      <c r="B954" s="167"/>
      <c r="C954" s="165"/>
      <c r="D954" s="92"/>
      <c r="E954" s="92"/>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row>
    <row r="955" spans="1:29" ht="13">
      <c r="A955" s="168"/>
      <c r="B955" s="167"/>
      <c r="C955" s="165"/>
      <c r="D955" s="92"/>
      <c r="E955" s="92"/>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row>
    <row r="956" spans="1:29" ht="13">
      <c r="A956" s="168"/>
      <c r="B956" s="167"/>
      <c r="C956" s="165"/>
      <c r="D956" s="92"/>
      <c r="E956" s="92"/>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row>
    <row r="957" spans="1:29" ht="13">
      <c r="A957" s="168"/>
      <c r="B957" s="167"/>
      <c r="C957" s="165"/>
      <c r="D957" s="92"/>
      <c r="E957" s="92"/>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row>
    <row r="958" spans="1:29" ht="13">
      <c r="A958" s="168"/>
      <c r="B958" s="167"/>
      <c r="C958" s="165"/>
      <c r="D958" s="92"/>
      <c r="E958" s="92"/>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row>
    <row r="959" spans="1:29" ht="13">
      <c r="A959" s="168"/>
      <c r="B959" s="167"/>
      <c r="C959" s="165"/>
      <c r="D959" s="92"/>
      <c r="E959" s="92"/>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row>
    <row r="960" spans="1:29" ht="13">
      <c r="A960" s="168"/>
      <c r="B960" s="167"/>
      <c r="C960" s="165"/>
      <c r="D960" s="92"/>
      <c r="E960" s="92"/>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row>
    <row r="961" spans="1:29" ht="13">
      <c r="A961" s="168"/>
      <c r="B961" s="167"/>
      <c r="C961" s="165"/>
      <c r="D961" s="92"/>
      <c r="E961" s="92"/>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row>
    <row r="962" spans="1:29" ht="13">
      <c r="A962" s="168"/>
      <c r="B962" s="167"/>
      <c r="C962" s="165"/>
      <c r="D962" s="92"/>
      <c r="E962" s="92"/>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row>
    <row r="963" spans="1:29" ht="13">
      <c r="A963" s="168"/>
      <c r="B963" s="167"/>
      <c r="C963" s="165"/>
      <c r="D963" s="92"/>
      <c r="E963" s="92"/>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row>
    <row r="964" spans="1:29" ht="13">
      <c r="A964" s="168"/>
      <c r="B964" s="167"/>
      <c r="C964" s="165"/>
      <c r="D964" s="92"/>
      <c r="E964" s="92"/>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row>
    <row r="965" spans="1:29" ht="13">
      <c r="A965" s="168"/>
      <c r="B965" s="167"/>
      <c r="C965" s="165"/>
      <c r="D965" s="92"/>
      <c r="E965" s="92"/>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row>
    <row r="966" spans="1:29" ht="13">
      <c r="A966" s="168"/>
      <c r="B966" s="167"/>
      <c r="C966" s="165"/>
      <c r="D966" s="92"/>
      <c r="E966" s="92"/>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row>
    <row r="967" spans="1:29" ht="13">
      <c r="A967" s="168"/>
      <c r="B967" s="167"/>
      <c r="C967" s="165"/>
      <c r="D967" s="92"/>
      <c r="E967" s="92"/>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row>
    <row r="968" spans="1:29" ht="13">
      <c r="A968" s="168"/>
      <c r="B968" s="167"/>
      <c r="C968" s="165"/>
      <c r="D968" s="92"/>
      <c r="E968" s="92"/>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row>
    <row r="969" spans="1:29" ht="13">
      <c r="A969" s="168"/>
      <c r="B969" s="167"/>
      <c r="C969" s="165"/>
      <c r="D969" s="92"/>
      <c r="E969" s="92"/>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row>
    <row r="970" spans="1:29" ht="13">
      <c r="A970" s="168"/>
      <c r="B970" s="167"/>
      <c r="C970" s="165"/>
      <c r="D970" s="92"/>
      <c r="E970" s="92"/>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row>
    <row r="971" spans="1:29" ht="13">
      <c r="A971" s="168"/>
      <c r="B971" s="167"/>
      <c r="C971" s="165"/>
      <c r="D971" s="92"/>
      <c r="E971" s="92"/>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row>
    <row r="972" spans="1:29" ht="13">
      <c r="A972" s="168"/>
      <c r="B972" s="167"/>
      <c r="C972" s="165"/>
      <c r="D972" s="92"/>
      <c r="E972" s="92"/>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row>
    <row r="973" spans="1:29" ht="13">
      <c r="A973" s="168"/>
      <c r="B973" s="167"/>
      <c r="C973" s="165"/>
      <c r="D973" s="92"/>
      <c r="E973" s="92"/>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row>
    <row r="974" spans="1:29" ht="13">
      <c r="A974" s="168"/>
      <c r="B974" s="167"/>
      <c r="C974" s="165"/>
      <c r="D974" s="92"/>
      <c r="E974" s="92"/>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row>
    <row r="975" spans="1:29" ht="13">
      <c r="A975" s="168"/>
      <c r="B975" s="167"/>
      <c r="C975" s="165"/>
      <c r="D975" s="92"/>
      <c r="E975" s="92"/>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row>
    <row r="976" spans="1:29" ht="13">
      <c r="A976" s="168"/>
      <c r="B976" s="167"/>
      <c r="C976" s="165"/>
      <c r="D976" s="92"/>
      <c r="E976" s="92"/>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row>
    <row r="977" spans="1:29" ht="13">
      <c r="A977" s="168"/>
      <c r="B977" s="167"/>
      <c r="C977" s="165"/>
      <c r="D977" s="92"/>
      <c r="E977" s="92"/>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row>
    <row r="978" spans="1:29" ht="13">
      <c r="A978" s="168"/>
      <c r="B978" s="167"/>
      <c r="C978" s="165"/>
      <c r="D978" s="92"/>
      <c r="E978" s="92"/>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row>
    <row r="979" spans="1:29" ht="13">
      <c r="A979" s="168"/>
      <c r="B979" s="167"/>
      <c r="C979" s="165"/>
      <c r="D979" s="92"/>
      <c r="E979" s="92"/>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row>
    <row r="980" spans="1:29" ht="13">
      <c r="A980" s="168"/>
      <c r="B980" s="167"/>
      <c r="C980" s="165"/>
      <c r="D980" s="92"/>
      <c r="E980" s="92"/>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row>
    <row r="981" spans="1:29" ht="13">
      <c r="A981" s="168"/>
      <c r="B981" s="167"/>
      <c r="C981" s="165"/>
      <c r="D981" s="92"/>
      <c r="E981" s="92"/>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row>
    <row r="982" spans="1:29" ht="13">
      <c r="A982" s="168"/>
      <c r="B982" s="167"/>
      <c r="C982" s="165"/>
      <c r="D982" s="92"/>
      <c r="E982" s="92"/>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row>
    <row r="983" spans="1:29" ht="13">
      <c r="A983" s="168"/>
      <c r="B983" s="167"/>
      <c r="C983" s="165"/>
      <c r="D983" s="92"/>
      <c r="E983" s="92"/>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row>
    <row r="984" spans="1:29" ht="13">
      <c r="A984" s="168"/>
      <c r="B984" s="167"/>
      <c r="C984" s="165"/>
      <c r="D984" s="92"/>
      <c r="E984" s="92"/>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row>
    <row r="985" spans="1:29" ht="13">
      <c r="A985" s="168"/>
      <c r="B985" s="167"/>
      <c r="C985" s="165"/>
      <c r="D985" s="92"/>
      <c r="E985" s="92"/>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row>
    <row r="986" spans="1:29" ht="13">
      <c r="A986" s="168"/>
      <c r="B986" s="167"/>
      <c r="C986" s="165"/>
      <c r="D986" s="92"/>
      <c r="E986" s="92"/>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row>
    <row r="987" spans="1:29" ht="13">
      <c r="A987" s="168"/>
      <c r="B987" s="167"/>
      <c r="C987" s="165"/>
      <c r="D987" s="92"/>
      <c r="E987" s="92"/>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row>
    <row r="988" spans="1:29" ht="13">
      <c r="A988" s="168"/>
      <c r="B988" s="167"/>
      <c r="C988" s="165"/>
      <c r="D988" s="92"/>
      <c r="E988" s="92"/>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row>
    <row r="989" spans="1:29" ht="13">
      <c r="A989" s="168"/>
      <c r="B989" s="167"/>
      <c r="C989" s="165"/>
      <c r="D989" s="92"/>
      <c r="E989" s="92"/>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row>
    <row r="990" spans="1:29" ht="13">
      <c r="A990" s="168"/>
      <c r="B990" s="167"/>
      <c r="C990" s="165"/>
      <c r="D990" s="92"/>
      <c r="E990" s="92"/>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row>
    <row r="991" spans="1:29" ht="13">
      <c r="A991" s="168"/>
      <c r="B991" s="167"/>
      <c r="C991" s="165"/>
      <c r="D991" s="92"/>
      <c r="E991" s="92"/>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row>
    <row r="992" spans="1:29" ht="13">
      <c r="A992" s="168"/>
      <c r="B992" s="167"/>
      <c r="C992" s="165"/>
      <c r="D992" s="92"/>
      <c r="E992" s="92"/>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row>
    <row r="993" spans="1:29" ht="13">
      <c r="A993" s="168"/>
      <c r="B993" s="167"/>
      <c r="C993" s="165"/>
      <c r="D993" s="92"/>
      <c r="E993" s="92"/>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row>
    <row r="994" spans="1:29" ht="13">
      <c r="A994" s="168"/>
      <c r="B994" s="167"/>
      <c r="C994" s="165"/>
      <c r="D994" s="92"/>
      <c r="E994" s="92"/>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row>
    <row r="995" spans="1:29" ht="13">
      <c r="A995" s="168"/>
      <c r="B995" s="167"/>
      <c r="C995" s="165"/>
      <c r="D995" s="92"/>
      <c r="E995" s="92"/>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row>
    <row r="996" spans="1:29" ht="13">
      <c r="A996" s="168"/>
      <c r="B996" s="167"/>
      <c r="C996" s="165"/>
      <c r="D996" s="92"/>
      <c r="E996" s="92"/>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row>
    <row r="997" spans="1:29" ht="13">
      <c r="A997" s="168"/>
      <c r="B997" s="167"/>
      <c r="C997" s="165"/>
      <c r="D997" s="92"/>
      <c r="E997" s="92"/>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row>
    <row r="998" spans="1:29" ht="13">
      <c r="A998" s="168"/>
      <c r="B998" s="167"/>
      <c r="C998" s="165"/>
      <c r="D998" s="92"/>
      <c r="E998" s="92"/>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row>
    <row r="999" spans="1:29" ht="13">
      <c r="A999" s="168"/>
      <c r="B999" s="167"/>
      <c r="C999" s="165"/>
      <c r="D999" s="92"/>
      <c r="E999" s="92"/>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row>
    <row r="1000" spans="1:29" ht="13">
      <c r="A1000" s="168"/>
      <c r="B1000" s="167"/>
      <c r="C1000" s="165"/>
      <c r="D1000" s="92"/>
      <c r="E1000" s="92"/>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row>
    <row r="1001" spans="1:29" ht="13">
      <c r="A1001" s="168"/>
      <c r="B1001" s="167"/>
      <c r="C1001" s="165"/>
      <c r="D1001" s="92"/>
      <c r="E1001" s="92"/>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row>
    <row r="1002" spans="1:29" ht="13">
      <c r="A1002" s="168"/>
      <c r="B1002" s="167"/>
      <c r="C1002" s="165"/>
      <c r="D1002" s="92"/>
      <c r="E1002" s="92"/>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row>
    <row r="1003" spans="1:29" ht="13">
      <c r="A1003" s="168"/>
      <c r="B1003" s="167"/>
      <c r="C1003" s="165"/>
      <c r="D1003" s="92"/>
      <c r="E1003" s="92"/>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row>
    <row r="1004" spans="1:29" ht="13">
      <c r="A1004" s="168"/>
      <c r="B1004" s="167"/>
      <c r="C1004" s="165"/>
      <c r="D1004" s="92"/>
      <c r="E1004" s="92"/>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row>
    <row r="1005" spans="1:29" ht="13">
      <c r="A1005" s="168"/>
      <c r="B1005" s="167"/>
      <c r="C1005" s="165"/>
      <c r="D1005" s="92"/>
      <c r="E1005" s="92"/>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row>
    <row r="1006" spans="1:29" ht="13">
      <c r="A1006" s="168"/>
      <c r="B1006" s="167"/>
      <c r="C1006" s="165"/>
      <c r="D1006" s="92"/>
      <c r="E1006" s="92"/>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row>
    <row r="1007" spans="1:29" ht="13">
      <c r="A1007" s="168"/>
      <c r="B1007" s="167"/>
      <c r="C1007" s="165"/>
      <c r="D1007" s="92"/>
      <c r="E1007" s="92"/>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row>
    <row r="1008" spans="1:29" ht="13">
      <c r="A1008" s="168"/>
      <c r="B1008" s="167"/>
      <c r="C1008" s="165"/>
      <c r="D1008" s="92"/>
      <c r="E1008" s="92"/>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row>
    <row r="1009" spans="1:29" ht="13">
      <c r="A1009" s="168"/>
      <c r="B1009" s="167"/>
      <c r="C1009" s="165"/>
      <c r="D1009" s="92"/>
      <c r="E1009" s="92"/>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row>
    <row r="1010" spans="1:29" ht="13">
      <c r="A1010" s="168"/>
      <c r="B1010" s="167"/>
      <c r="C1010" s="165"/>
      <c r="D1010" s="92"/>
      <c r="E1010" s="92"/>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row>
    <row r="1011" spans="1:29" ht="13">
      <c r="A1011" s="168"/>
      <c r="B1011" s="167"/>
      <c r="C1011" s="165"/>
      <c r="D1011" s="92"/>
      <c r="E1011" s="92"/>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row>
    <row r="1012" spans="1:29" ht="13">
      <c r="A1012" s="168"/>
      <c r="B1012" s="167"/>
      <c r="C1012" s="165"/>
      <c r="D1012" s="92"/>
      <c r="E1012" s="92"/>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row>
    <row r="1013" spans="1:29" ht="13">
      <c r="A1013" s="168"/>
      <c r="B1013" s="167"/>
      <c r="C1013" s="165"/>
      <c r="D1013" s="92"/>
      <c r="E1013" s="92"/>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row>
    <row r="1014" spans="1:29" ht="13">
      <c r="A1014" s="168"/>
      <c r="B1014" s="167"/>
      <c r="C1014" s="165"/>
      <c r="D1014" s="92"/>
      <c r="E1014" s="92"/>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row>
    <row r="1015" spans="1:29" ht="13">
      <c r="A1015" s="168"/>
      <c r="B1015" s="167"/>
      <c r="C1015" s="165"/>
      <c r="D1015" s="92"/>
      <c r="E1015" s="92"/>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row>
    <row r="1016" spans="1:29" ht="13">
      <c r="A1016" s="168"/>
      <c r="B1016" s="167"/>
      <c r="C1016" s="165"/>
      <c r="D1016" s="92"/>
      <c r="E1016" s="92"/>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row>
    <row r="1017" spans="1:29" ht="13">
      <c r="A1017" s="168"/>
      <c r="B1017" s="167"/>
      <c r="C1017" s="165"/>
      <c r="D1017" s="92"/>
      <c r="E1017" s="92"/>
      <c r="F1017" s="168"/>
      <c r="G1017" s="168"/>
      <c r="H1017" s="168"/>
      <c r="I1017" s="168"/>
      <c r="J1017" s="168"/>
      <c r="K1017" s="168"/>
      <c r="L1017" s="168"/>
      <c r="M1017" s="168"/>
      <c r="N1017" s="168"/>
      <c r="O1017" s="168"/>
      <c r="P1017" s="168"/>
      <c r="Q1017" s="168"/>
    </row>
  </sheetData>
  <autoFilter ref="A1:AC230" xr:uid="{00000000-0009-0000-0000-000003000000}"/>
  <phoneticPr fontId="43"/>
  <conditionalFormatting sqref="A2:A138 A229:A230 A179:A182 A146:A170 A140:A144">
    <cfRule type="duplicateValues" dxfId="104" priority="295"/>
  </conditionalFormatting>
  <conditionalFormatting sqref="A139">
    <cfRule type="duplicateValues" dxfId="103" priority="107"/>
  </conditionalFormatting>
  <conditionalFormatting sqref="A145">
    <cfRule type="duplicateValues" dxfId="102" priority="130"/>
  </conditionalFormatting>
  <conditionalFormatting sqref="F43:G73">
    <cfRule type="cellIs" dxfId="101" priority="199" operator="equal">
      <formula>"TRUE"</formula>
    </cfRule>
    <cfRule type="cellIs" dxfId="100" priority="200" operator="equal">
      <formula>"FALSE"</formula>
    </cfRule>
  </conditionalFormatting>
  <conditionalFormatting sqref="F23:H42">
    <cfRule type="cellIs" dxfId="99" priority="39" operator="equal">
      <formula>"TRUE"</formula>
    </cfRule>
    <cfRule type="cellIs" dxfId="98" priority="40" operator="equal">
      <formula>"FALSE"</formula>
    </cfRule>
  </conditionalFormatting>
  <conditionalFormatting sqref="F76:H118">
    <cfRule type="cellIs" dxfId="97" priority="19" operator="equal">
      <formula>"TRUE"</formula>
    </cfRule>
  </conditionalFormatting>
  <conditionalFormatting sqref="F1:I1 M1:Q1 R1:V22 W1:AC41 K23:V41 H43:H72 K43:AC93 F74:J75 F129:AC138 W148:AC157 M151:V154 K155:V157 F205:AC223 F227:AC230 R231:AC1016 F231:Q1017">
    <cfRule type="cellIs" dxfId="96" priority="293" operator="equal">
      <formula>"TRUE"</formula>
    </cfRule>
  </conditionalFormatting>
  <conditionalFormatting sqref="F1:I1 M1:Q1 R1:V22 W1:AC41 K23:V41 H43:H72 K43:AC93 F129:AC138 W148:AC157 M151:V154 K155:V157 F205:AC223 F227:AC230 R231:AC1016 F231:Q1017">
    <cfRule type="cellIs" dxfId="95" priority="294" operator="equal">
      <formula>"FALSE"</formula>
    </cfRule>
  </conditionalFormatting>
  <conditionalFormatting sqref="F74:J93">
    <cfRule type="cellIs" dxfId="94" priority="20" operator="equal">
      <formula>"FALSE"</formula>
    </cfRule>
  </conditionalFormatting>
  <conditionalFormatting sqref="F150:J157">
    <cfRule type="cellIs" dxfId="93" priority="41" operator="equal">
      <formula>"TRUE"</formula>
    </cfRule>
    <cfRule type="cellIs" dxfId="92" priority="42" operator="equal">
      <formula>"FALSE"</formula>
    </cfRule>
  </conditionalFormatting>
  <conditionalFormatting sqref="F148:P149">
    <cfRule type="cellIs" dxfId="91" priority="153" operator="equal">
      <formula>"TRUE"</formula>
    </cfRule>
    <cfRule type="cellIs" dxfId="90" priority="154" operator="equal">
      <formula>"FALSE"</formula>
    </cfRule>
  </conditionalFormatting>
  <conditionalFormatting sqref="F2:Q22">
    <cfRule type="cellIs" dxfId="89" priority="175" operator="equal">
      <formula>"TRUE"</formula>
    </cfRule>
    <cfRule type="cellIs" dxfId="88" priority="176" operator="equal">
      <formula>"FALSE"</formula>
    </cfRule>
  </conditionalFormatting>
  <conditionalFormatting sqref="F99:AC117">
    <cfRule type="cellIs" dxfId="87" priority="28" operator="equal">
      <formula>"FALSE"</formula>
    </cfRule>
  </conditionalFormatting>
  <conditionalFormatting sqref="F119:AC127">
    <cfRule type="cellIs" dxfId="86" priority="195" operator="equal">
      <formula>"TRUE"</formula>
    </cfRule>
    <cfRule type="cellIs" dxfId="85" priority="196" operator="equal">
      <formula>"FALSE"</formula>
    </cfRule>
  </conditionalFormatting>
  <conditionalFormatting sqref="F140:AC146">
    <cfRule type="cellIs" dxfId="84" priority="77" operator="equal">
      <formula>"TRUE"</formula>
    </cfRule>
    <cfRule type="cellIs" dxfId="83" priority="78" operator="equal">
      <formula>"FALSE"</formula>
    </cfRule>
  </conditionalFormatting>
  <conditionalFormatting sqref="F159:AC168">
    <cfRule type="cellIs" dxfId="82" priority="1" operator="equal">
      <formula>"TRUE"</formula>
    </cfRule>
    <cfRule type="cellIs" dxfId="81" priority="2" operator="equal">
      <formula>"FALSE"</formula>
    </cfRule>
  </conditionalFormatting>
  <conditionalFormatting sqref="F170:AC199">
    <cfRule type="cellIs" dxfId="80" priority="149" operator="equal">
      <formula>"TRUE"</formula>
    </cfRule>
    <cfRule type="cellIs" dxfId="79" priority="150" operator="equal">
      <formula>"FALSE"</formula>
    </cfRule>
  </conditionalFormatting>
  <conditionalFormatting sqref="G141:G145">
    <cfRule type="cellIs" dxfId="78" priority="85" operator="equal">
      <formula>"TRUE"</formula>
    </cfRule>
    <cfRule type="cellIs" dxfId="77" priority="86" operator="equal">
      <formula>"FALSE"</formula>
    </cfRule>
  </conditionalFormatting>
  <conditionalFormatting sqref="G180:H180">
    <cfRule type="cellIs" dxfId="76" priority="151" operator="equal">
      <formula>"TRUE"</formula>
    </cfRule>
    <cfRule type="cellIs" dxfId="75" priority="152" operator="equal">
      <formula>"FALSE"</formula>
    </cfRule>
  </conditionalFormatting>
  <conditionalFormatting sqref="G73:J73 Z73:AB73">
    <cfRule type="cellIs" dxfId="74" priority="265" operator="equal">
      <formula>"TRUE"</formula>
    </cfRule>
    <cfRule type="cellIs" dxfId="73" priority="266" operator="equal">
      <formula>"FALSE"</formula>
    </cfRule>
  </conditionalFormatting>
  <conditionalFormatting sqref="I34:I72">
    <cfRule type="cellIs" dxfId="72" priority="29" operator="equal">
      <formula>"TRUE"</formula>
    </cfRule>
    <cfRule type="cellIs" dxfId="71" priority="30" operator="equal">
      <formula>"FALSE"</formula>
    </cfRule>
  </conditionalFormatting>
  <conditionalFormatting sqref="I23:J33">
    <cfRule type="cellIs" dxfId="70" priority="13" operator="equal">
      <formula>"TRUE"</formula>
    </cfRule>
    <cfRule type="cellIs" dxfId="69" priority="14" operator="equal">
      <formula>"FALSE"</formula>
    </cfRule>
  </conditionalFormatting>
  <conditionalFormatting sqref="I76:J93">
    <cfRule type="cellIs" dxfId="68" priority="187" operator="equal">
      <formula>"TRUE"</formula>
    </cfRule>
  </conditionalFormatting>
  <conditionalFormatting sqref="I99:AC117">
    <cfRule type="cellIs" dxfId="67" priority="27" operator="equal">
      <formula>"TRUE"</formula>
    </cfRule>
  </conditionalFormatting>
  <conditionalFormatting sqref="I94:AG98 I118:AG118 F128:AG128 F139:AG139 F147:AG147 F158:AG158 F169:AG169 F200:AG204 F224:AG226">
    <cfRule type="cellIs" dxfId="66" priority="35" operator="equal">
      <formula>"TRUE"</formula>
    </cfRule>
  </conditionalFormatting>
  <conditionalFormatting sqref="J34:J41">
    <cfRule type="cellIs" dxfId="65" priority="53" operator="equal">
      <formula>"TRUE"</formula>
    </cfRule>
    <cfRule type="cellIs" dxfId="64" priority="54" operator="equal">
      <formula>"FALSE"</formula>
    </cfRule>
  </conditionalFormatting>
  <conditionalFormatting sqref="J43:J72">
    <cfRule type="cellIs" dxfId="63" priority="5" operator="equal">
      <formula>"TRUE"</formula>
    </cfRule>
    <cfRule type="cellIs" dxfId="62" priority="6" operator="equal">
      <formula>"FALSE"</formula>
    </cfRule>
  </conditionalFormatting>
  <conditionalFormatting sqref="J42:AG42 F94:AG98 F118:AG118 F128:AG128 F139:AG139 F147:AG147 F158:AG158 F169:AG169 F200:AG204 F224:AG226">
    <cfRule type="cellIs" dxfId="61" priority="44" operator="equal">
      <formula>"FALSE"</formula>
    </cfRule>
  </conditionalFormatting>
  <conditionalFormatting sqref="J42:AG42">
    <cfRule type="cellIs" dxfId="60" priority="43" operator="equal">
      <formula>"TRUE"</formula>
    </cfRule>
  </conditionalFormatting>
  <conditionalFormatting sqref="K150:L154">
    <cfRule type="cellIs" dxfId="59" priority="3" operator="equal">
      <formula>"TRUE"</formula>
    </cfRule>
    <cfRule type="cellIs" dxfId="58" priority="4" operator="equal">
      <formula>"FALSE"</formula>
    </cfRule>
  </conditionalFormatting>
  <conditionalFormatting sqref="K180:Q180">
    <cfRule type="cellIs" dxfId="57" priority="131" operator="equal">
      <formula>"TRUE"</formula>
    </cfRule>
    <cfRule type="cellIs" dxfId="56" priority="132" operator="equal">
      <formula>"FALSE"</formula>
    </cfRule>
  </conditionalFormatting>
  <conditionalFormatting sqref="M150:P150">
    <cfRule type="cellIs" dxfId="55" priority="87" operator="equal">
      <formula>"TRUE"</formula>
    </cfRule>
    <cfRule type="cellIs" dxfId="54" priority="88" operator="equal">
      <formula>"FALSE"</formula>
    </cfRule>
  </conditionalFormatting>
  <conditionalFormatting sqref="Q148:V150">
    <cfRule type="cellIs" dxfId="53" priority="25" operator="equal">
      <formula>"TRUE"</formula>
    </cfRule>
    <cfRule type="cellIs" dxfId="52" priority="26" operator="equal">
      <formula>"FALSE"</formula>
    </cfRule>
  </conditionalFormatting>
  <conditionalFormatting sqref="R50:U50">
    <cfRule type="cellIs" dxfId="51" priority="259" operator="equal">
      <formula>"TRUE"</formula>
    </cfRule>
    <cfRule type="cellIs" dxfId="50" priority="260" operator="equal">
      <formula>"FALSE"</formula>
    </cfRule>
  </conditionalFormatting>
  <conditionalFormatting sqref="S229:U229">
    <cfRule type="cellIs" dxfId="49" priority="235" operator="equal">
      <formula>"TRUE"</formula>
    </cfRule>
    <cfRule type="cellIs" dxfId="48" priority="236" operator="equal">
      <formula>"FALSE"</formula>
    </cfRule>
  </conditionalFormatting>
  <conditionalFormatting sqref="W6:W41">
    <cfRule type="cellIs" dxfId="47" priority="59" operator="equal">
      <formula>"TRUE"</formula>
    </cfRule>
    <cfRule type="cellIs" dxfId="46" priority="60" operator="equal">
      <formula>"FALSE"</formula>
    </cfRule>
  </conditionalFormatting>
  <conditionalFormatting sqref="W43:W88">
    <cfRule type="cellIs" dxfId="45" priority="209" operator="equal">
      <formula>"TRUE"</formula>
    </cfRule>
    <cfRule type="cellIs" dxfId="44" priority="210" operator="equal">
      <formula>"FALSE"</formula>
    </cfRule>
  </conditionalFormatting>
  <conditionalFormatting sqref="W150">
    <cfRule type="cellIs" dxfId="43" priority="103" operator="equal">
      <formula>"TRUE"</formula>
    </cfRule>
    <cfRule type="cellIs" dxfId="42" priority="104" operator="equal">
      <formula>"FALSE"</formula>
    </cfRule>
  </conditionalFormatting>
  <conditionalFormatting sqref="W163:W164">
    <cfRule type="cellIs" dxfId="41" priority="247" operator="equal">
      <formula>"TRUE"</formula>
    </cfRule>
    <cfRule type="cellIs" dxfId="40" priority="248" operator="equal">
      <formula>"FALSE"</formula>
    </cfRule>
  </conditionalFormatting>
  <conditionalFormatting sqref="W166:W168 R170:W170">
    <cfRule type="cellIs" dxfId="39" priority="249" operator="equal">
      <formula>"TRUE"</formula>
    </cfRule>
    <cfRule type="cellIs" dxfId="38" priority="250" operator="equal">
      <formula>"FALSE"</formula>
    </cfRule>
  </conditionalFormatting>
  <conditionalFormatting sqref="W179:W182">
    <cfRule type="cellIs" dxfId="37" priority="147" operator="equal">
      <formula>"TRUE"</formula>
    </cfRule>
    <cfRule type="cellIs" dxfId="36" priority="148" operator="equal">
      <formula>"FALSE"</formula>
    </cfRule>
  </conditionalFormatting>
  <conditionalFormatting sqref="W229">
    <cfRule type="cellIs" dxfId="35" priority="233" operator="equal">
      <formula>"TRUE"</formula>
    </cfRule>
    <cfRule type="cellIs" dxfId="34" priority="234" operator="equal">
      <formula>"FALSE"</formula>
    </cfRule>
  </conditionalFormatting>
  <conditionalFormatting sqref="X145">
    <cfRule type="cellIs" dxfId="33" priority="112" operator="equal">
      <formula>"TRUE"</formula>
    </cfRule>
    <cfRule type="cellIs" dxfId="32" priority="113" operator="equal">
      <formula>"FALSE"</formula>
    </cfRule>
  </conditionalFormatting>
  <conditionalFormatting sqref="Y50:Z88">
    <cfRule type="cellIs" dxfId="31" priority="211" operator="equal">
      <formula>"TRUE"</formula>
    </cfRule>
    <cfRule type="cellIs" dxfId="30" priority="212" operator="equal">
      <formula>"FALSE"</formula>
    </cfRule>
  </conditionalFormatting>
  <conditionalFormatting sqref="Y99:Z114">
    <cfRule type="cellIs" dxfId="29" priority="251" operator="equal">
      <formula>"TRUE"</formula>
    </cfRule>
    <cfRule type="cellIs" dxfId="28" priority="252" operator="equal">
      <formula>"FALSE"</formula>
    </cfRule>
  </conditionalFormatting>
  <conditionalFormatting sqref="Z159:Z165">
    <cfRule type="cellIs" dxfId="27" priority="239" operator="equal">
      <formula>"TRUE"</formula>
    </cfRule>
    <cfRule type="cellIs" dxfId="26" priority="240" operator="equal">
      <formula>"FALSE"</formula>
    </cfRule>
  </conditionalFormatting>
  <conditionalFormatting sqref="Z50:AB50">
    <cfRule type="cellIs" dxfId="25" priority="257" operator="equal">
      <formula>"TRUE"</formula>
    </cfRule>
    <cfRule type="cellIs" dxfId="24" priority="258" operator="equal">
      <formula>"FALSE"</formula>
    </cfRule>
  </conditionalFormatting>
  <conditionalFormatting sqref="Z69:AB69">
    <cfRule type="cellIs" dxfId="23" priority="213" operator="equal">
      <formula>"TRUE"</formula>
    </cfRule>
    <cfRule type="cellIs" dxfId="22" priority="214" operator="equal">
      <formula>"FALSE"</formula>
    </cfRule>
  </conditionalFormatting>
  <conditionalFormatting sqref="Z141:AB146">
    <cfRule type="cellIs" dxfId="21" priority="128" operator="equal">
      <formula>"TRUE"</formula>
    </cfRule>
    <cfRule type="cellIs" dxfId="20" priority="129" operator="equal">
      <formula>"FALSE"</formula>
    </cfRule>
  </conditionalFormatting>
  <conditionalFormatting sqref="Z148:AB149 Z151:AB157">
    <cfRule type="cellIs" dxfId="19" priority="287" operator="equal">
      <formula>"TRUE"</formula>
    </cfRule>
    <cfRule type="cellIs" dxfId="18" priority="288" operator="equal">
      <formula>"FALSE"</formula>
    </cfRule>
  </conditionalFormatting>
  <conditionalFormatting sqref="Z166:AB168">
    <cfRule type="cellIs" dxfId="17" priority="281" operator="equal">
      <formula>"TRUE"</formula>
    </cfRule>
    <cfRule type="cellIs" dxfId="16" priority="282" operator="equal">
      <formula>"FALSE"</formula>
    </cfRule>
  </conditionalFormatting>
  <conditionalFormatting sqref="Z170:AB170">
    <cfRule type="cellIs" dxfId="15" priority="269" operator="equal">
      <formula>"TRUE"</formula>
    </cfRule>
    <cfRule type="cellIs" dxfId="14" priority="270" operator="equal">
      <formula>"FALSE"</formula>
    </cfRule>
  </conditionalFormatting>
  <conditionalFormatting sqref="AA162:AB164">
    <cfRule type="cellIs" dxfId="13" priority="237" operator="equal">
      <formula>"TRUE"</formula>
    </cfRule>
    <cfRule type="cellIs" dxfId="12" priority="238" operator="equal">
      <formula>"FALSE"</formula>
    </cfRule>
  </conditionalFormatting>
  <conditionalFormatting sqref="AB145:AC145">
    <cfRule type="cellIs" dxfId="11" priority="108" operator="equal">
      <formula>"TRUE"</formula>
    </cfRule>
    <cfRule type="cellIs" dxfId="10" priority="109" operator="equal">
      <formula>"FALSE"</formula>
    </cfRule>
  </conditionalFormatting>
  <conditionalFormatting sqref="AC23:AC41">
    <cfRule type="cellIs" dxfId="9" priority="57" operator="equal">
      <formula>"TRUE"</formula>
    </cfRule>
    <cfRule type="cellIs" dxfId="8" priority="58" operator="equal">
      <formula>"FALSE"</formula>
    </cfRule>
  </conditionalFormatting>
  <conditionalFormatting sqref="AC43:AC88">
    <cfRule type="cellIs" dxfId="7" priority="23" operator="equal">
      <formula>"TRUE"</formula>
    </cfRule>
    <cfRule type="cellIs" dxfId="6" priority="24" operator="equal">
      <formula>"FALSE"</formula>
    </cfRule>
  </conditionalFormatting>
  <conditionalFormatting sqref="AC150">
    <cfRule type="cellIs" dxfId="5" priority="101" operator="equal">
      <formula>"TRUE"</formula>
    </cfRule>
    <cfRule type="cellIs" dxfId="4" priority="102" operator="equal">
      <formula>"FALSE"</formula>
    </cfRule>
  </conditionalFormatting>
  <conditionalFormatting sqref="AC179:AC182">
    <cfRule type="cellIs" dxfId="3" priority="21" operator="equal">
      <formula>"TRUE"</formula>
    </cfRule>
    <cfRule type="cellIs" dxfId="2" priority="22" operator="equal">
      <formula>"FALSE"</formula>
    </cfRule>
  </conditionalFormatting>
  <conditionalFormatting sqref="AC229">
    <cfRule type="cellIs" dxfId="1" priority="231" operator="equal">
      <formula>"TRUE"</formula>
    </cfRule>
    <cfRule type="cellIs" dxfId="0" priority="232" operator="equal">
      <formula>"FALSE"</formula>
    </cfRule>
  </conditionalFormatting>
  <pageMargins left="0.25" right="0.25" top="0.75" bottom="0.75" header="0.3" footer="0.3"/>
  <pageSetup paperSize="8" scale="10"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58ab8ba-48f4-43fb-bbeb-5f9f11c742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1EE0B4AA8C5140A309D3A0B3227221" ma:contentTypeVersion="16" ma:contentTypeDescription="Create a new document." ma:contentTypeScope="" ma:versionID="e4e8b5a75a0b8ce0d63bdeea95abd423">
  <xsd:schema xmlns:xsd="http://www.w3.org/2001/XMLSchema" xmlns:xs="http://www.w3.org/2001/XMLSchema" xmlns:p="http://schemas.microsoft.com/office/2006/metadata/properties" xmlns:ns3="858ab8ba-48f4-43fb-bbeb-5f9f11c742a8" xmlns:ns4="95ca8b39-821d-4df8-a2f1-bcbb750f6a87" targetNamespace="http://schemas.microsoft.com/office/2006/metadata/properties" ma:root="true" ma:fieldsID="040c0e290df13591295a8ac64702121b" ns3:_="" ns4:_="">
    <xsd:import namespace="858ab8ba-48f4-43fb-bbeb-5f9f11c742a8"/>
    <xsd:import namespace="95ca8b39-821d-4df8-a2f1-bcbb750f6a8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3:MediaLengthInSeconds" minOccurs="0"/>
                <xsd:element ref="ns3:MediaServiceObjectDetectorVersions"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ab8ba-48f4-43fb-bbeb-5f9f11c742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a8b39-821d-4df8-a2f1-bcbb750f6a8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744CFB-7ACE-41CB-8BCF-084C4704CBBE}">
  <ds:schemaRefs>
    <ds:schemaRef ds:uri="http://schemas.microsoft.com/office/2006/documentManagement/types"/>
    <ds:schemaRef ds:uri="http://www.w3.org/XML/1998/namespace"/>
    <ds:schemaRef ds:uri="http://schemas.openxmlformats.org/package/2006/metadata/core-properties"/>
    <ds:schemaRef ds:uri="95ca8b39-821d-4df8-a2f1-bcbb750f6a87"/>
    <ds:schemaRef ds:uri="http://purl.org/dc/elements/1.1/"/>
    <ds:schemaRef ds:uri="http://purl.org/dc/dcmitype/"/>
    <ds:schemaRef ds:uri="http://schemas.microsoft.com/office/infopath/2007/PartnerControls"/>
    <ds:schemaRef ds:uri="858ab8ba-48f4-43fb-bbeb-5f9f11c742a8"/>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30BED11-2464-446F-A5E6-3CBF4BAE2B2D}">
  <ds:schemaRefs>
    <ds:schemaRef ds:uri="http://schemas.microsoft.com/sharepoint/v3/contenttype/forms"/>
  </ds:schemaRefs>
</ds:datastoreItem>
</file>

<file path=customXml/itemProps3.xml><?xml version="1.0" encoding="utf-8"?>
<ds:datastoreItem xmlns:ds="http://schemas.openxmlformats.org/officeDocument/2006/customXml" ds:itemID="{27AB0F1B-48D6-4CDB-B821-3B9C17BBC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ab8ba-48f4-43fb-bbeb-5f9f11c742a8"/>
    <ds:schemaRef ds:uri="95ca8b39-821d-4df8-a2f1-bcbb750f6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Read me first</vt:lpstr>
      <vt:lpstr>Course Map</vt:lpstr>
      <vt:lpstr>Credit (Advanced Standing)</vt:lpstr>
      <vt:lpstr>CC</vt:lpstr>
      <vt:lpstr>Lists</vt:lpstr>
      <vt:lpstr>2025</vt:lpstr>
      <vt:lpstr>2024</vt:lpstr>
      <vt:lpstr>2023</vt:lpstr>
      <vt:lpstr>2019-2022</vt:lpstr>
      <vt:lpstr>'Credit (Advanced Standing)'!Print_Area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Tham</dc:creator>
  <cp:keywords/>
  <dc:description/>
  <cp:lastModifiedBy>Mah Jee Khin</cp:lastModifiedBy>
  <cp:revision/>
  <cp:lastPrinted>2026-05-26T08:11:53Z</cp:lastPrinted>
  <dcterms:created xsi:type="dcterms:W3CDTF">2022-01-18T09:09:50Z</dcterms:created>
  <dcterms:modified xsi:type="dcterms:W3CDTF">2026-09-04T03:26:42Z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0x010100DC1EE0B4AA8C5140A309D3A0B3227221</vt:lpwstr>
  </property>
</Properties>
</file>